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de\Downloads\"/>
    </mc:Choice>
  </mc:AlternateContent>
  <bookViews>
    <workbookView xWindow="0" yWindow="0" windowWidth="10215" windowHeight="8970" firstSheet="1" activeTab="3"/>
  </bookViews>
  <sheets>
    <sheet name="main scores" sheetId="1" r:id="rId1"/>
    <sheet name="Averaging" sheetId="9" r:id="rId2"/>
    <sheet name="Averaged scores - Prelim" sheetId="10" r:id="rId3"/>
    <sheet name="Averaged scores - Novice" sheetId="11" r:id="rId4"/>
    <sheet name="TEAMS - SENIOR" sheetId="12" r:id="rId5"/>
    <sheet name="D2 - Sec A" sheetId="2" r:id="rId6"/>
    <sheet name="D2 - Sec B" sheetId="6" r:id="rId7"/>
    <sheet name="D10 - Sec C" sheetId="7" r:id="rId8"/>
    <sheet name="D10 - Sec D" sheetId="8" r:id="rId9"/>
  </sheets>
  <definedNames>
    <definedName name="_xlnm._FilterDatabase" localSheetId="3" hidden="1">'Averaged scores - Novice'!$A$2:$F$55</definedName>
    <definedName name="_xlnm._FilterDatabase" localSheetId="2" hidden="1">'Averaged scores - Prelim'!$A$2:$F$59</definedName>
    <definedName name="_xlnm._FilterDatabase" localSheetId="0" hidden="1">'main scores'!$A$1:$H$111</definedName>
    <definedName name="_xlnm._FilterDatabase" localSheetId="4" hidden="1">'TEAMS - SENIOR'!$A$2:$O$140</definedName>
    <definedName name="_xlnm.Print_Area" localSheetId="3">'Averaged scores - Novice'!$A$1:$I$55</definedName>
    <definedName name="_xlnm.Print_Area" localSheetId="2">'Averaged scores - Prelim'!$A$1:$I$58</definedName>
    <definedName name="_xlnm.Print_Area" localSheetId="7">'D10 - Sec C'!$A$1:$I$29</definedName>
    <definedName name="_xlnm.Print_Area" localSheetId="8">'D10 - Sec D'!$A$1:$I$30</definedName>
    <definedName name="_xlnm.Print_Area" localSheetId="5">'D2 - Sec A'!$A$1:$I$31</definedName>
    <definedName name="_xlnm.Print_Area" localSheetId="6">'D2 - Sec B'!$A$1:$I$31</definedName>
    <definedName name="_xlnm.Print_Area" localSheetId="4">'TEAMS - SENIOR'!$A$1:$M$137</definedName>
    <definedName name="_xlnm.Print_Titles" localSheetId="4">'TEAMS - SENIOR'!$2:$2</definedName>
  </definedNames>
  <calcPr calcId="152511"/>
</workbook>
</file>

<file path=xl/calcChain.xml><?xml version="1.0" encoding="utf-8"?>
<calcChain xmlns="http://schemas.openxmlformats.org/spreadsheetml/2006/main">
  <c r="E25" i="7" l="1"/>
  <c r="F25" i="7"/>
  <c r="G25" i="7"/>
  <c r="H25" i="7" s="1"/>
  <c r="J25" i="7" s="1"/>
  <c r="F12" i="7"/>
  <c r="E12" i="7"/>
  <c r="D16" i="11"/>
  <c r="C16" i="11"/>
  <c r="D23" i="11"/>
  <c r="C23" i="11"/>
  <c r="D39" i="11"/>
  <c r="C39" i="11"/>
  <c r="D34" i="11"/>
  <c r="C34" i="11"/>
  <c r="D13" i="11"/>
  <c r="C13" i="11"/>
  <c r="D5" i="11"/>
  <c r="C5" i="11"/>
  <c r="D36" i="11"/>
  <c r="C36" i="11"/>
  <c r="D55" i="11"/>
  <c r="C55" i="11"/>
  <c r="D15" i="11"/>
  <c r="C15" i="11"/>
  <c r="D49" i="11"/>
  <c r="C49" i="11"/>
  <c r="D53" i="11"/>
  <c r="C53" i="11"/>
  <c r="D31" i="11"/>
  <c r="C31" i="11"/>
  <c r="D3" i="11"/>
  <c r="C3" i="11"/>
  <c r="D25" i="11"/>
  <c r="C25" i="11"/>
  <c r="D41" i="11"/>
  <c r="C41" i="11"/>
  <c r="D8" i="11"/>
  <c r="C8" i="11"/>
  <c r="D21" i="11"/>
  <c r="C21" i="11"/>
  <c r="D6" i="11"/>
  <c r="C6" i="11"/>
  <c r="D51" i="11"/>
  <c r="C51" i="11"/>
  <c r="D30" i="11"/>
  <c r="C30" i="11"/>
  <c r="D7" i="11"/>
  <c r="C7" i="11"/>
  <c r="D52" i="11"/>
  <c r="C52" i="11"/>
  <c r="D27" i="11"/>
  <c r="C27" i="11"/>
  <c r="D50" i="11"/>
  <c r="C50" i="11"/>
  <c r="D45" i="11"/>
  <c r="C45" i="11"/>
  <c r="D42" i="11"/>
  <c r="C42" i="11"/>
  <c r="D4" i="11"/>
  <c r="C4" i="11"/>
  <c r="D33" i="11"/>
  <c r="C33" i="11"/>
  <c r="D11" i="11"/>
  <c r="C11" i="11"/>
  <c r="D44" i="11"/>
  <c r="C44" i="11"/>
  <c r="D43" i="11"/>
  <c r="C43" i="11"/>
  <c r="D35" i="11"/>
  <c r="C35" i="11"/>
  <c r="D19" i="11"/>
  <c r="C19" i="11"/>
  <c r="D9" i="11"/>
  <c r="C9" i="11"/>
  <c r="D32" i="11"/>
  <c r="C32" i="11"/>
  <c r="D38" i="11"/>
  <c r="C38" i="11"/>
  <c r="D22" i="11"/>
  <c r="C22" i="11"/>
  <c r="D54" i="11"/>
  <c r="C54" i="11"/>
  <c r="D12" i="11"/>
  <c r="C12" i="11"/>
  <c r="D24" i="11"/>
  <c r="C24" i="11"/>
  <c r="D18" i="11"/>
  <c r="C18" i="11"/>
  <c r="D48" i="11"/>
  <c r="C48" i="11"/>
  <c r="D46" i="11"/>
  <c r="C46" i="11"/>
  <c r="D26" i="11"/>
  <c r="C26" i="11"/>
  <c r="D37" i="11"/>
  <c r="C37" i="11"/>
  <c r="D47" i="11"/>
  <c r="C47" i="11"/>
  <c r="D20" i="11"/>
  <c r="C20" i="11"/>
  <c r="D14" i="11"/>
  <c r="C14" i="11"/>
  <c r="D10" i="11"/>
  <c r="C10" i="11"/>
  <c r="D40" i="11"/>
  <c r="C40" i="11"/>
  <c r="D29" i="11"/>
  <c r="C29" i="11"/>
  <c r="D28" i="11"/>
  <c r="C28" i="11"/>
  <c r="D17" i="11"/>
  <c r="C17" i="11"/>
  <c r="D53" i="10"/>
  <c r="C53" i="10"/>
  <c r="D16" i="10"/>
  <c r="C16" i="10"/>
  <c r="D56" i="10"/>
  <c r="C56" i="10"/>
  <c r="D11" i="10"/>
  <c r="C11" i="10"/>
  <c r="D35" i="10"/>
  <c r="C35" i="10"/>
  <c r="D41" i="10"/>
  <c r="C41" i="10"/>
  <c r="D54" i="10"/>
  <c r="C54" i="10"/>
  <c r="D15" i="10"/>
  <c r="C15" i="10"/>
  <c r="D37" i="10"/>
  <c r="C37" i="10"/>
  <c r="D48" i="10"/>
  <c r="C48" i="10"/>
  <c r="D21" i="10"/>
  <c r="C21" i="10"/>
  <c r="D30" i="10"/>
  <c r="C30" i="10"/>
  <c r="D26" i="10"/>
  <c r="C26" i="10"/>
  <c r="D39" i="10"/>
  <c r="C39" i="10"/>
  <c r="D55" i="10"/>
  <c r="C55" i="10"/>
  <c r="D20" i="10"/>
  <c r="C20" i="10"/>
  <c r="D51" i="10"/>
  <c r="C51" i="10"/>
  <c r="D44" i="10"/>
  <c r="C44" i="10"/>
  <c r="D34" i="10"/>
  <c r="C34" i="10"/>
  <c r="D19" i="10"/>
  <c r="C19" i="10"/>
  <c r="D25" i="10"/>
  <c r="C25" i="10"/>
  <c r="D23" i="10"/>
  <c r="C23" i="10"/>
  <c r="D27" i="10"/>
  <c r="C27" i="10"/>
  <c r="D9" i="10"/>
  <c r="C9" i="10"/>
  <c r="D7" i="10"/>
  <c r="C7" i="10"/>
  <c r="D18" i="10"/>
  <c r="C18" i="10"/>
  <c r="D4" i="10"/>
  <c r="C4" i="10"/>
  <c r="D14" i="10"/>
  <c r="C14" i="10"/>
  <c r="D32" i="10"/>
  <c r="C32" i="10"/>
  <c r="D5" i="10"/>
  <c r="C5" i="10"/>
  <c r="D50" i="10"/>
  <c r="C50" i="10"/>
  <c r="D28" i="10"/>
  <c r="C28" i="10"/>
  <c r="D3" i="10"/>
  <c r="C3" i="10"/>
  <c r="D52" i="10"/>
  <c r="C52" i="10"/>
  <c r="D36" i="10"/>
  <c r="C36" i="10"/>
  <c r="D43" i="10"/>
  <c r="C43" i="10"/>
  <c r="D10" i="10"/>
  <c r="C10" i="10"/>
  <c r="D31" i="10"/>
  <c r="C31" i="10"/>
  <c r="D13" i="10"/>
  <c r="C13" i="10"/>
  <c r="D38" i="10"/>
  <c r="C38" i="10"/>
  <c r="D6" i="10"/>
  <c r="C6" i="10"/>
  <c r="D22" i="10"/>
  <c r="C22" i="10"/>
  <c r="D40" i="10"/>
  <c r="C40" i="10"/>
  <c r="D33" i="10"/>
  <c r="C33" i="10"/>
  <c r="D45" i="10"/>
  <c r="C45" i="10"/>
  <c r="D49" i="10"/>
  <c r="C49" i="10"/>
  <c r="D17" i="10"/>
  <c r="C17" i="10"/>
  <c r="D47" i="10"/>
  <c r="C47" i="10"/>
  <c r="D42" i="10"/>
  <c r="C42" i="10"/>
  <c r="D8" i="10"/>
  <c r="C8" i="10"/>
  <c r="D58" i="10"/>
  <c r="C58" i="10"/>
  <c r="D24" i="10"/>
  <c r="C24" i="10"/>
  <c r="D29" i="10"/>
  <c r="C29" i="10"/>
  <c r="D57" i="10"/>
  <c r="C57" i="10"/>
  <c r="D46" i="10"/>
  <c r="C46" i="10"/>
  <c r="D12" i="10"/>
  <c r="C12" i="10"/>
  <c r="M25" i="7" l="1"/>
  <c r="I9" i="6"/>
  <c r="E136" i="12"/>
  <c r="D136" i="12"/>
  <c r="E135" i="12"/>
  <c r="D135" i="12"/>
  <c r="E134" i="12"/>
  <c r="D134" i="12"/>
  <c r="E133" i="12"/>
  <c r="D133" i="12"/>
  <c r="E131" i="12"/>
  <c r="D131" i="12"/>
  <c r="E130" i="12"/>
  <c r="D130" i="12"/>
  <c r="E129" i="12"/>
  <c r="D129" i="12"/>
  <c r="E128" i="12"/>
  <c r="D128" i="12"/>
  <c r="E126" i="12"/>
  <c r="D126" i="12"/>
  <c r="E125" i="12"/>
  <c r="D125" i="12"/>
  <c r="E124" i="12"/>
  <c r="D124" i="12"/>
  <c r="E123" i="12"/>
  <c r="D123" i="12"/>
  <c r="E121" i="12"/>
  <c r="D121" i="12"/>
  <c r="E120" i="12"/>
  <c r="D120" i="12"/>
  <c r="E119" i="12"/>
  <c r="D119" i="12"/>
  <c r="E118" i="12"/>
  <c r="D118" i="12"/>
  <c r="E116" i="12"/>
  <c r="D116" i="12"/>
  <c r="E115" i="12"/>
  <c r="D115" i="12"/>
  <c r="E114" i="12"/>
  <c r="D114" i="12"/>
  <c r="E113" i="12"/>
  <c r="D113" i="12"/>
  <c r="E111" i="12"/>
  <c r="D111" i="12"/>
  <c r="E110" i="12"/>
  <c r="D110" i="12"/>
  <c r="E109" i="12"/>
  <c r="D109" i="12"/>
  <c r="E108" i="12"/>
  <c r="D108" i="12"/>
  <c r="E106" i="12"/>
  <c r="D106" i="12"/>
  <c r="E105" i="12"/>
  <c r="D105" i="12"/>
  <c r="E104" i="12"/>
  <c r="D104" i="12"/>
  <c r="E103" i="12"/>
  <c r="D103" i="12"/>
  <c r="E101" i="12"/>
  <c r="D101" i="12"/>
  <c r="E100" i="12"/>
  <c r="D100" i="12"/>
  <c r="E99" i="12"/>
  <c r="D99" i="12"/>
  <c r="E98" i="12"/>
  <c r="D98" i="12"/>
  <c r="E96" i="12"/>
  <c r="D96" i="12"/>
  <c r="E95" i="12"/>
  <c r="D95" i="12"/>
  <c r="E94" i="12"/>
  <c r="D94" i="12"/>
  <c r="E93" i="12"/>
  <c r="D93" i="12"/>
  <c r="E91" i="12"/>
  <c r="D91" i="12"/>
  <c r="E90" i="12"/>
  <c r="D90" i="12"/>
  <c r="E89" i="12"/>
  <c r="D89" i="12"/>
  <c r="E88" i="12"/>
  <c r="D88" i="12"/>
  <c r="E86" i="12"/>
  <c r="D86" i="12"/>
  <c r="E85" i="12"/>
  <c r="D85" i="12"/>
  <c r="E84" i="12"/>
  <c r="D84" i="12"/>
  <c r="E83" i="12"/>
  <c r="D83" i="12"/>
  <c r="E81" i="12"/>
  <c r="D81" i="12"/>
  <c r="E80" i="12"/>
  <c r="D80" i="12"/>
  <c r="E79" i="12"/>
  <c r="D79" i="12"/>
  <c r="E78" i="12"/>
  <c r="D78" i="12"/>
  <c r="E76" i="12"/>
  <c r="D76" i="12"/>
  <c r="E75" i="12"/>
  <c r="D75" i="12"/>
  <c r="E74" i="12"/>
  <c r="D74" i="12"/>
  <c r="E73" i="12"/>
  <c r="D73" i="12"/>
  <c r="E71" i="12"/>
  <c r="D71" i="12"/>
  <c r="E69" i="12"/>
  <c r="D69" i="12"/>
  <c r="E68" i="12"/>
  <c r="D68" i="12"/>
  <c r="E66" i="12"/>
  <c r="D66" i="12"/>
  <c r="E65" i="12"/>
  <c r="D65" i="12"/>
  <c r="E64" i="12"/>
  <c r="D64" i="12"/>
  <c r="E63" i="12"/>
  <c r="D63" i="12"/>
  <c r="E61" i="12"/>
  <c r="D61" i="12"/>
  <c r="E60" i="12"/>
  <c r="D60" i="12"/>
  <c r="E59" i="12"/>
  <c r="D59" i="12"/>
  <c r="E58" i="12"/>
  <c r="D58" i="12"/>
  <c r="E38" i="12"/>
  <c r="D38" i="12"/>
  <c r="E56" i="12"/>
  <c r="D56" i="12"/>
  <c r="E55" i="12"/>
  <c r="D55" i="12"/>
  <c r="E54" i="12"/>
  <c r="D54" i="12"/>
  <c r="E53" i="12"/>
  <c r="D53" i="12"/>
  <c r="E51" i="12"/>
  <c r="D51" i="12"/>
  <c r="E50" i="12"/>
  <c r="D50" i="12"/>
  <c r="E49" i="12"/>
  <c r="D49" i="12"/>
  <c r="E48" i="12"/>
  <c r="D48" i="12"/>
  <c r="E46" i="12"/>
  <c r="D46" i="12"/>
  <c r="E45" i="12"/>
  <c r="D45" i="12"/>
  <c r="E44" i="12"/>
  <c r="D44" i="12"/>
  <c r="E43" i="12"/>
  <c r="D43" i="12"/>
  <c r="E41" i="12"/>
  <c r="D41" i="12"/>
  <c r="E40" i="12"/>
  <c r="D40" i="12"/>
  <c r="E39" i="12"/>
  <c r="D39" i="12"/>
  <c r="E36" i="12"/>
  <c r="D36" i="12"/>
  <c r="E35" i="12"/>
  <c r="D35" i="12"/>
  <c r="E34" i="12"/>
  <c r="D34" i="12"/>
  <c r="E33" i="12"/>
  <c r="D33" i="12"/>
  <c r="E31" i="12"/>
  <c r="D31" i="12"/>
  <c r="E30" i="12"/>
  <c r="D30" i="12"/>
  <c r="E29" i="12"/>
  <c r="D29" i="12"/>
  <c r="E26" i="12"/>
  <c r="D26" i="12"/>
  <c r="E25" i="12"/>
  <c r="D25" i="12"/>
  <c r="E24" i="12"/>
  <c r="D24" i="12"/>
  <c r="E23" i="12"/>
  <c r="D23" i="12"/>
  <c r="E21" i="12"/>
  <c r="D21" i="12"/>
  <c r="E20" i="12"/>
  <c r="D20" i="12"/>
  <c r="E19" i="12"/>
  <c r="D19" i="12"/>
  <c r="E18" i="12"/>
  <c r="D18" i="12"/>
  <c r="E16" i="12"/>
  <c r="D16" i="12"/>
  <c r="E15" i="12"/>
  <c r="D15" i="12"/>
  <c r="E14" i="12"/>
  <c r="D14" i="12"/>
  <c r="E13" i="12"/>
  <c r="D13" i="12"/>
  <c r="E11" i="12"/>
  <c r="D11" i="12"/>
  <c r="E10" i="12"/>
  <c r="D10" i="12"/>
  <c r="E9" i="12"/>
  <c r="D9" i="12"/>
  <c r="E8" i="12"/>
  <c r="D8" i="12"/>
  <c r="E6" i="12"/>
  <c r="D6" i="12"/>
  <c r="E5" i="12"/>
  <c r="D5" i="12"/>
  <c r="E4" i="12"/>
  <c r="D4" i="12"/>
  <c r="E3" i="12"/>
  <c r="D3" i="12"/>
  <c r="J100" i="1"/>
  <c r="L136" i="12" l="1"/>
  <c r="L135" i="12"/>
  <c r="L134" i="12"/>
  <c r="L133" i="12"/>
  <c r="L131" i="12"/>
  <c r="L130" i="12"/>
  <c r="L129" i="12"/>
  <c r="L128" i="12"/>
  <c r="L126" i="12"/>
  <c r="L125" i="12"/>
  <c r="L124" i="12"/>
  <c r="L123" i="12"/>
  <c r="L121" i="12"/>
  <c r="L120" i="12"/>
  <c r="L119" i="12"/>
  <c r="L118" i="12"/>
  <c r="L116" i="12"/>
  <c r="L115" i="12"/>
  <c r="L114" i="12"/>
  <c r="L113" i="12"/>
  <c r="L111" i="12"/>
  <c r="L110" i="12"/>
  <c r="L109" i="12"/>
  <c r="L108" i="12"/>
  <c r="L106" i="12"/>
  <c r="L105" i="12"/>
  <c r="L104" i="12"/>
  <c r="L103" i="12"/>
  <c r="L101" i="12"/>
  <c r="L100" i="12"/>
  <c r="L99" i="12"/>
  <c r="L98" i="12"/>
  <c r="L96" i="12"/>
  <c r="L95" i="12"/>
  <c r="L94" i="12"/>
  <c r="L93" i="12"/>
  <c r="L91" i="12"/>
  <c r="L90" i="12"/>
  <c r="L89" i="12"/>
  <c r="L88" i="12"/>
  <c r="L86" i="12"/>
  <c r="L85" i="12"/>
  <c r="L84" i="12"/>
  <c r="L83" i="12"/>
  <c r="L81" i="12"/>
  <c r="L80" i="12"/>
  <c r="L79" i="12"/>
  <c r="L78" i="12"/>
  <c r="L76" i="12"/>
  <c r="L75" i="12"/>
  <c r="L74" i="12"/>
  <c r="L73" i="12"/>
  <c r="L71" i="12"/>
  <c r="L69" i="12"/>
  <c r="L68" i="12"/>
  <c r="L66" i="12"/>
  <c r="L65" i="12"/>
  <c r="L64" i="12"/>
  <c r="L63" i="12"/>
  <c r="L61" i="12"/>
  <c r="L60" i="12"/>
  <c r="L59" i="12"/>
  <c r="L58" i="12"/>
  <c r="L56" i="12"/>
  <c r="L55" i="12"/>
  <c r="L54" i="12"/>
  <c r="L53" i="12"/>
  <c r="L51" i="12"/>
  <c r="L50" i="12"/>
  <c r="L49" i="12"/>
  <c r="L48" i="12"/>
  <c r="L46" i="12"/>
  <c r="L45" i="12"/>
  <c r="L44" i="12"/>
  <c r="L43" i="12"/>
  <c r="L41" i="12"/>
  <c r="L40" i="12"/>
  <c r="L39" i="12"/>
  <c r="L38" i="12"/>
  <c r="L36" i="12"/>
  <c r="L35" i="12"/>
  <c r="L34" i="12"/>
  <c r="L33" i="12"/>
  <c r="L31" i="12"/>
  <c r="L30" i="12"/>
  <c r="L29" i="12"/>
  <c r="L26" i="12"/>
  <c r="L25" i="12"/>
  <c r="L24" i="12"/>
  <c r="L23" i="12"/>
  <c r="L21" i="12"/>
  <c r="L20" i="12"/>
  <c r="L19" i="12"/>
  <c r="L18" i="12"/>
  <c r="L16" i="12"/>
  <c r="L15" i="12"/>
  <c r="L14" i="12"/>
  <c r="L13" i="12"/>
  <c r="L11" i="12"/>
  <c r="L10" i="12"/>
  <c r="L9" i="12"/>
  <c r="L8" i="12"/>
  <c r="L6" i="12"/>
  <c r="L5" i="12"/>
  <c r="L4" i="12"/>
  <c r="I136" i="12"/>
  <c r="H136" i="12"/>
  <c r="I135" i="12"/>
  <c r="H135" i="12"/>
  <c r="I134" i="12"/>
  <c r="H134" i="12"/>
  <c r="I133" i="12"/>
  <c r="H133" i="12"/>
  <c r="I131" i="12"/>
  <c r="H131" i="12"/>
  <c r="I130" i="12"/>
  <c r="H130" i="12"/>
  <c r="I129" i="12"/>
  <c r="H129" i="12"/>
  <c r="I128" i="12"/>
  <c r="H128" i="12"/>
  <c r="I126" i="12"/>
  <c r="H126" i="12"/>
  <c r="I125" i="12"/>
  <c r="H125" i="12"/>
  <c r="I124" i="12"/>
  <c r="H124" i="12"/>
  <c r="I123" i="12"/>
  <c r="H123" i="12"/>
  <c r="I121" i="12"/>
  <c r="H121" i="12"/>
  <c r="I120" i="12"/>
  <c r="H120" i="12"/>
  <c r="I119" i="12"/>
  <c r="H119" i="12"/>
  <c r="I118" i="12"/>
  <c r="H118" i="12"/>
  <c r="I116" i="12"/>
  <c r="H116" i="12"/>
  <c r="I115" i="12"/>
  <c r="H115" i="12"/>
  <c r="I114" i="12"/>
  <c r="H114" i="12"/>
  <c r="I113" i="12"/>
  <c r="H113" i="12"/>
  <c r="I111" i="12"/>
  <c r="H111" i="12"/>
  <c r="I110" i="12"/>
  <c r="H110" i="12"/>
  <c r="I109" i="12"/>
  <c r="H109" i="12"/>
  <c r="I108" i="12"/>
  <c r="H108" i="12"/>
  <c r="I106" i="12"/>
  <c r="H106" i="12"/>
  <c r="I105" i="12"/>
  <c r="H105" i="12"/>
  <c r="I104" i="12"/>
  <c r="H104" i="12"/>
  <c r="I103" i="12"/>
  <c r="H103" i="12"/>
  <c r="I101" i="12"/>
  <c r="H101" i="12"/>
  <c r="I100" i="12"/>
  <c r="H100" i="12"/>
  <c r="I99" i="12"/>
  <c r="H99" i="12"/>
  <c r="I98" i="12"/>
  <c r="H98" i="12"/>
  <c r="I96" i="12"/>
  <c r="H96" i="12"/>
  <c r="I95" i="12"/>
  <c r="H95" i="12"/>
  <c r="I94" i="12"/>
  <c r="H94" i="12"/>
  <c r="I93" i="12"/>
  <c r="H93" i="12"/>
  <c r="I91" i="12"/>
  <c r="H91" i="12"/>
  <c r="I90" i="12"/>
  <c r="H90" i="12"/>
  <c r="I89" i="12"/>
  <c r="H89" i="12"/>
  <c r="I88" i="12"/>
  <c r="H88" i="12"/>
  <c r="I86" i="12"/>
  <c r="H86" i="12"/>
  <c r="I85" i="12"/>
  <c r="H85" i="12"/>
  <c r="I84" i="12"/>
  <c r="H84" i="12"/>
  <c r="I83" i="12"/>
  <c r="H83" i="12"/>
  <c r="I81" i="12"/>
  <c r="H81" i="12"/>
  <c r="I80" i="12"/>
  <c r="H80" i="12"/>
  <c r="I79" i="12"/>
  <c r="H79" i="12"/>
  <c r="I78" i="12"/>
  <c r="H78" i="12"/>
  <c r="I76" i="12"/>
  <c r="H76" i="12"/>
  <c r="I75" i="12"/>
  <c r="H75" i="12"/>
  <c r="I74" i="12"/>
  <c r="H74" i="12"/>
  <c r="I73" i="12"/>
  <c r="H73" i="12"/>
  <c r="I71" i="12"/>
  <c r="H71" i="12"/>
  <c r="I69" i="12"/>
  <c r="H69" i="12"/>
  <c r="I68" i="12"/>
  <c r="H68" i="12"/>
  <c r="I66" i="12"/>
  <c r="H66" i="12"/>
  <c r="I65" i="12"/>
  <c r="H65" i="12"/>
  <c r="I64" i="12"/>
  <c r="H64" i="12"/>
  <c r="I63" i="12"/>
  <c r="H63" i="12"/>
  <c r="I61" i="12"/>
  <c r="H61" i="12"/>
  <c r="I60" i="12"/>
  <c r="H60" i="12"/>
  <c r="I59" i="12"/>
  <c r="H59" i="12"/>
  <c r="I58" i="12"/>
  <c r="H58" i="12"/>
  <c r="I56" i="12"/>
  <c r="H56" i="12"/>
  <c r="I55" i="12"/>
  <c r="H55" i="12"/>
  <c r="I54" i="12"/>
  <c r="H54" i="12"/>
  <c r="I53" i="12"/>
  <c r="H53" i="12"/>
  <c r="I51" i="12"/>
  <c r="H51" i="12"/>
  <c r="I50" i="12"/>
  <c r="H50" i="12"/>
  <c r="I49" i="12"/>
  <c r="H49" i="12"/>
  <c r="I48" i="12"/>
  <c r="H48" i="12"/>
  <c r="I46" i="12"/>
  <c r="H46" i="12"/>
  <c r="I45" i="12"/>
  <c r="H45" i="12"/>
  <c r="I44" i="12"/>
  <c r="H44" i="12"/>
  <c r="I43" i="12"/>
  <c r="H43" i="12"/>
  <c r="I41" i="12"/>
  <c r="H41" i="12"/>
  <c r="I40" i="12"/>
  <c r="H40" i="12"/>
  <c r="I39" i="12"/>
  <c r="H39" i="12"/>
  <c r="I38" i="12"/>
  <c r="H38" i="12"/>
  <c r="I36" i="12"/>
  <c r="H36" i="12"/>
  <c r="I35" i="12"/>
  <c r="H35" i="12"/>
  <c r="I34" i="12"/>
  <c r="H34" i="12"/>
  <c r="I33" i="12"/>
  <c r="H33" i="12"/>
  <c r="I31" i="12"/>
  <c r="H31" i="12"/>
  <c r="I30" i="12"/>
  <c r="H30" i="12"/>
  <c r="I29" i="12"/>
  <c r="H29" i="12"/>
  <c r="I26" i="12"/>
  <c r="H26" i="12"/>
  <c r="I25" i="12"/>
  <c r="H25" i="12"/>
  <c r="I24" i="12"/>
  <c r="H24" i="12"/>
  <c r="I23" i="12"/>
  <c r="H23" i="12"/>
  <c r="I21" i="12"/>
  <c r="H21" i="12"/>
  <c r="I20" i="12"/>
  <c r="H20" i="12"/>
  <c r="I19" i="12"/>
  <c r="H19" i="12"/>
  <c r="I18" i="12"/>
  <c r="H18" i="12"/>
  <c r="I16" i="12"/>
  <c r="H16" i="12"/>
  <c r="I15" i="12"/>
  <c r="H15" i="12"/>
  <c r="I14" i="12"/>
  <c r="H14" i="12"/>
  <c r="I13" i="12"/>
  <c r="H13" i="12"/>
  <c r="I11" i="12"/>
  <c r="H11" i="12"/>
  <c r="I10" i="12"/>
  <c r="H10" i="12"/>
  <c r="I9" i="12"/>
  <c r="H9" i="12"/>
  <c r="I8" i="12"/>
  <c r="H8" i="12"/>
  <c r="H4" i="12"/>
  <c r="I4" i="12"/>
  <c r="H5" i="12"/>
  <c r="I5" i="12"/>
  <c r="H6" i="12"/>
  <c r="I6" i="12"/>
  <c r="L3" i="12"/>
  <c r="I3" i="12"/>
  <c r="H3" i="12"/>
  <c r="C136" i="12"/>
  <c r="C135" i="12"/>
  <c r="C134" i="12"/>
  <c r="C133" i="12"/>
  <c r="C131" i="12"/>
  <c r="C130" i="12"/>
  <c r="C129" i="12"/>
  <c r="C128" i="12"/>
  <c r="C126" i="12"/>
  <c r="C125" i="12"/>
  <c r="C124" i="12"/>
  <c r="C123" i="12"/>
  <c r="C121" i="12"/>
  <c r="C120" i="12"/>
  <c r="C119" i="12"/>
  <c r="C118" i="12"/>
  <c r="C116" i="12"/>
  <c r="C115" i="12"/>
  <c r="C114" i="12"/>
  <c r="C113" i="12"/>
  <c r="C111" i="12"/>
  <c r="C110" i="12"/>
  <c r="C109" i="12"/>
  <c r="C108" i="12"/>
  <c r="C106" i="12"/>
  <c r="C105" i="12"/>
  <c r="C104" i="12"/>
  <c r="C103" i="12"/>
  <c r="C101" i="12"/>
  <c r="C100" i="12"/>
  <c r="C99" i="12"/>
  <c r="C98" i="12"/>
  <c r="C96" i="12"/>
  <c r="C95" i="12"/>
  <c r="C94" i="12"/>
  <c r="C93" i="12"/>
  <c r="C91" i="12"/>
  <c r="C90" i="12"/>
  <c r="C89" i="12"/>
  <c r="C88" i="12"/>
  <c r="C86" i="12"/>
  <c r="C85" i="12"/>
  <c r="C84" i="12"/>
  <c r="C83" i="12"/>
  <c r="C81" i="12"/>
  <c r="C80" i="12"/>
  <c r="C79" i="12"/>
  <c r="C78" i="12"/>
  <c r="C76" i="12"/>
  <c r="C75" i="12"/>
  <c r="C74" i="12"/>
  <c r="C73" i="12"/>
  <c r="C71" i="12"/>
  <c r="C69" i="12"/>
  <c r="C68" i="12"/>
  <c r="C66" i="12"/>
  <c r="C65" i="12"/>
  <c r="C64" i="12"/>
  <c r="C63" i="12"/>
  <c r="C61" i="12"/>
  <c r="C60" i="12"/>
  <c r="C59" i="12"/>
  <c r="C58" i="12"/>
  <c r="C56" i="12"/>
  <c r="C55" i="12"/>
  <c r="C54" i="12"/>
  <c r="C53" i="12"/>
  <c r="C51" i="12"/>
  <c r="C50" i="12"/>
  <c r="C49" i="12"/>
  <c r="C48" i="12"/>
  <c r="C46" i="12"/>
  <c r="C45" i="12"/>
  <c r="C44" i="12"/>
  <c r="C43" i="12"/>
  <c r="C41" i="12"/>
  <c r="C40" i="12"/>
  <c r="C39" i="12"/>
  <c r="C38" i="12"/>
  <c r="C36" i="12"/>
  <c r="C35" i="12"/>
  <c r="C34" i="12"/>
  <c r="C33" i="12"/>
  <c r="C31" i="12"/>
  <c r="C30" i="12"/>
  <c r="C29" i="12"/>
  <c r="C28" i="12"/>
  <c r="C26" i="12"/>
  <c r="C25" i="12"/>
  <c r="C24" i="12"/>
  <c r="C23" i="12"/>
  <c r="C21" i="12"/>
  <c r="C20" i="12"/>
  <c r="C19" i="12"/>
  <c r="C18" i="12"/>
  <c r="C16" i="12"/>
  <c r="C15" i="12"/>
  <c r="C14" i="12"/>
  <c r="C13" i="12"/>
  <c r="C11" i="12"/>
  <c r="C10" i="12"/>
  <c r="C9" i="12"/>
  <c r="C8" i="12"/>
  <c r="C6" i="12"/>
  <c r="C5" i="12"/>
  <c r="C4" i="12"/>
  <c r="C3" i="12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J23" i="12" l="1"/>
  <c r="J33" i="12"/>
  <c r="J38" i="12"/>
  <c r="J43" i="12"/>
  <c r="J48" i="12"/>
  <c r="J53" i="12"/>
  <c r="J58" i="12"/>
  <c r="J63" i="12"/>
  <c r="J68" i="12"/>
  <c r="J73" i="12"/>
  <c r="J78" i="12"/>
  <c r="J133" i="12"/>
  <c r="M27" i="12"/>
  <c r="J18" i="12"/>
  <c r="J105" i="12"/>
  <c r="J13" i="12"/>
  <c r="J83" i="12"/>
  <c r="J88" i="12"/>
  <c r="J93" i="12"/>
  <c r="J98" i="12"/>
  <c r="J108" i="12"/>
  <c r="J113" i="12"/>
  <c r="J118" i="12"/>
  <c r="J123" i="12"/>
  <c r="J128" i="12"/>
  <c r="J26" i="12"/>
  <c r="J46" i="12"/>
  <c r="J4" i="12"/>
  <c r="J10" i="12"/>
  <c r="J14" i="12"/>
  <c r="J19" i="12"/>
  <c r="J24" i="12"/>
  <c r="J29" i="12"/>
  <c r="J34" i="12"/>
  <c r="J39" i="12"/>
  <c r="J44" i="12"/>
  <c r="J49" i="12"/>
  <c r="J54" i="12"/>
  <c r="J59" i="12"/>
  <c r="J64" i="12"/>
  <c r="J69" i="12"/>
  <c r="J74" i="12"/>
  <c r="J79" i="12"/>
  <c r="J84" i="12"/>
  <c r="J89" i="12"/>
  <c r="J94" i="12"/>
  <c r="J99" i="12"/>
  <c r="J109" i="12"/>
  <c r="J114" i="12"/>
  <c r="J119" i="12"/>
  <c r="J124" i="12"/>
  <c r="J129" i="12"/>
  <c r="J134" i="12"/>
  <c r="M17" i="12"/>
  <c r="M22" i="12"/>
  <c r="M32" i="12"/>
  <c r="M42" i="12"/>
  <c r="M52" i="12"/>
  <c r="M62" i="12"/>
  <c r="M77" i="12"/>
  <c r="M102" i="12"/>
  <c r="M117" i="12"/>
  <c r="M127" i="12"/>
  <c r="M132" i="12"/>
  <c r="M137" i="12"/>
  <c r="J25" i="12"/>
  <c r="J45" i="12"/>
  <c r="J5" i="12"/>
  <c r="J6" i="12"/>
  <c r="M7" i="12"/>
  <c r="J11" i="12"/>
  <c r="J106" i="12"/>
  <c r="J9" i="12"/>
  <c r="J104" i="12"/>
  <c r="M12" i="12"/>
  <c r="M72" i="12"/>
  <c r="M87" i="12"/>
  <c r="M97" i="12"/>
  <c r="M122" i="12"/>
  <c r="J8" i="12"/>
  <c r="J16" i="12"/>
  <c r="J21" i="12"/>
  <c r="J31" i="12"/>
  <c r="J36" i="12"/>
  <c r="J41" i="12"/>
  <c r="J51" i="12"/>
  <c r="J56" i="12"/>
  <c r="J61" i="12"/>
  <c r="J66" i="12"/>
  <c r="J71" i="12"/>
  <c r="J76" i="12"/>
  <c r="J81" i="12"/>
  <c r="J86" i="12"/>
  <c r="J91" i="12"/>
  <c r="J96" i="12"/>
  <c r="J101" i="12"/>
  <c r="J103" i="12"/>
  <c r="J111" i="12"/>
  <c r="J116" i="12"/>
  <c r="J121" i="12"/>
  <c r="J126" i="12"/>
  <c r="J131" i="12"/>
  <c r="J136" i="12"/>
  <c r="J15" i="12"/>
  <c r="J20" i="12"/>
  <c r="J30" i="12"/>
  <c r="J35" i="12"/>
  <c r="J40" i="12"/>
  <c r="J50" i="12"/>
  <c r="J55" i="12"/>
  <c r="J60" i="12"/>
  <c r="J65" i="12"/>
  <c r="J75" i="12"/>
  <c r="J80" i="12"/>
  <c r="J85" i="12"/>
  <c r="J90" i="12"/>
  <c r="J95" i="12"/>
  <c r="J100" i="12"/>
  <c r="J110" i="12"/>
  <c r="J115" i="12"/>
  <c r="J120" i="12"/>
  <c r="J125" i="12"/>
  <c r="J130" i="12"/>
  <c r="J135" i="12"/>
  <c r="M82" i="12"/>
  <c r="M57" i="12"/>
  <c r="M67" i="12"/>
  <c r="M112" i="12"/>
  <c r="J3" i="12"/>
  <c r="M37" i="12"/>
  <c r="M47" i="12"/>
  <c r="M92" i="12"/>
  <c r="M107" i="12"/>
  <c r="E28" i="7" l="1"/>
  <c r="E9" i="7"/>
  <c r="E5" i="7"/>
  <c r="E20" i="7"/>
  <c r="E29" i="7"/>
  <c r="E21" i="7"/>
  <c r="E23" i="7"/>
  <c r="E18" i="7"/>
  <c r="E8" i="7"/>
  <c r="E4" i="7"/>
  <c r="E26" i="7"/>
  <c r="E14" i="7"/>
  <c r="E16" i="7"/>
  <c r="E10" i="7"/>
  <c r="E19" i="7"/>
  <c r="E7" i="7"/>
  <c r="E13" i="7"/>
  <c r="E22" i="7"/>
  <c r="E17" i="7"/>
  <c r="E15" i="7"/>
  <c r="E24" i="7"/>
  <c r="E11" i="7"/>
  <c r="E27" i="7"/>
  <c r="E6" i="7"/>
  <c r="E19" i="8"/>
  <c r="F19" i="8"/>
  <c r="E6" i="8"/>
  <c r="F6" i="8"/>
  <c r="E17" i="8"/>
  <c r="F17" i="8"/>
  <c r="E14" i="8"/>
  <c r="F14" i="8"/>
  <c r="F7" i="8"/>
  <c r="E7" i="8"/>
  <c r="F15" i="8"/>
  <c r="E15" i="8"/>
  <c r="F23" i="8"/>
  <c r="E23" i="8"/>
  <c r="F11" i="8"/>
  <c r="E11" i="8"/>
  <c r="F25" i="8"/>
  <c r="E25" i="8"/>
  <c r="F18" i="8"/>
  <c r="E18" i="8"/>
  <c r="F30" i="8"/>
  <c r="E30" i="8"/>
  <c r="F22" i="8"/>
  <c r="E22" i="8"/>
  <c r="F8" i="8"/>
  <c r="E8" i="8"/>
  <c r="F24" i="8"/>
  <c r="E24" i="8"/>
  <c r="F4" i="8"/>
  <c r="E4" i="8"/>
  <c r="F13" i="8"/>
  <c r="E13" i="8"/>
  <c r="F20" i="8"/>
  <c r="E20" i="8"/>
  <c r="F28" i="8"/>
  <c r="E28" i="8"/>
  <c r="F12" i="8"/>
  <c r="E12" i="8"/>
  <c r="F26" i="8"/>
  <c r="E26" i="8"/>
  <c r="F27" i="8"/>
  <c r="E27" i="8"/>
  <c r="F29" i="8"/>
  <c r="E29" i="8"/>
  <c r="F10" i="8"/>
  <c r="E10" i="8"/>
  <c r="F21" i="8"/>
  <c r="E21" i="8"/>
  <c r="F16" i="8"/>
  <c r="E16" i="8"/>
  <c r="F5" i="8"/>
  <c r="E5" i="8"/>
  <c r="F9" i="8"/>
  <c r="E9" i="8"/>
  <c r="F6" i="7"/>
  <c r="F27" i="7"/>
  <c r="F11" i="7"/>
  <c r="F24" i="7"/>
  <c r="F15" i="7"/>
  <c r="F17" i="7"/>
  <c r="F22" i="7"/>
  <c r="F13" i="7"/>
  <c r="F7" i="7"/>
  <c r="F19" i="7"/>
  <c r="F10" i="7"/>
  <c r="F16" i="7"/>
  <c r="F14" i="7"/>
  <c r="F26" i="7"/>
  <c r="F4" i="7"/>
  <c r="F8" i="7"/>
  <c r="F18" i="7"/>
  <c r="F23" i="7"/>
  <c r="F21" i="7"/>
  <c r="F29" i="7"/>
  <c r="F20" i="7"/>
  <c r="F5" i="7"/>
  <c r="F9" i="7"/>
  <c r="F28" i="7"/>
  <c r="F26" i="6"/>
  <c r="E26" i="6"/>
  <c r="F10" i="6"/>
  <c r="E10" i="6"/>
  <c r="F16" i="6"/>
  <c r="E16" i="6"/>
  <c r="F24" i="6"/>
  <c r="E24" i="6"/>
  <c r="F7" i="6"/>
  <c r="E7" i="6"/>
  <c r="F20" i="6"/>
  <c r="E20" i="6"/>
  <c r="F30" i="6"/>
  <c r="E30" i="6"/>
  <c r="F4" i="6"/>
  <c r="E4" i="6"/>
  <c r="F22" i="6"/>
  <c r="E22" i="6"/>
  <c r="F14" i="6"/>
  <c r="E14" i="6"/>
  <c r="F17" i="6"/>
  <c r="E17" i="6"/>
  <c r="F9" i="6"/>
  <c r="E9" i="6"/>
  <c r="F12" i="6"/>
  <c r="E12" i="6"/>
  <c r="F15" i="6"/>
  <c r="E15" i="6"/>
  <c r="F11" i="6"/>
  <c r="E11" i="6"/>
  <c r="F23" i="6"/>
  <c r="E23" i="6"/>
  <c r="F25" i="6"/>
  <c r="E25" i="6"/>
  <c r="F29" i="6"/>
  <c r="E29" i="6"/>
  <c r="F18" i="6"/>
  <c r="E18" i="6"/>
  <c r="F28" i="6"/>
  <c r="E28" i="6"/>
  <c r="F5" i="6"/>
  <c r="E5" i="6"/>
  <c r="F13" i="6"/>
  <c r="E13" i="6"/>
  <c r="F19" i="6"/>
  <c r="E19" i="6"/>
  <c r="F21" i="6"/>
  <c r="E21" i="6"/>
  <c r="F31" i="6"/>
  <c r="E31" i="6"/>
  <c r="F6" i="6"/>
  <c r="E6" i="6"/>
  <c r="F8" i="6"/>
  <c r="E8" i="6"/>
  <c r="F27" i="6"/>
  <c r="E27" i="6"/>
  <c r="E9" i="2"/>
  <c r="F9" i="2"/>
  <c r="E13" i="2"/>
  <c r="F13" i="2"/>
  <c r="E28" i="2"/>
  <c r="F28" i="2"/>
  <c r="E4" i="2"/>
  <c r="F4" i="2"/>
  <c r="E20" i="2"/>
  <c r="F20" i="2"/>
  <c r="E26" i="2"/>
  <c r="F26" i="2"/>
  <c r="E15" i="2"/>
  <c r="F15" i="2"/>
  <c r="E17" i="2"/>
  <c r="F17" i="2"/>
  <c r="E31" i="2"/>
  <c r="F31" i="2"/>
  <c r="E19" i="2"/>
  <c r="F19" i="2"/>
  <c r="E27" i="2"/>
  <c r="F27" i="2"/>
  <c r="E12" i="2"/>
  <c r="F12" i="2"/>
  <c r="E30" i="2"/>
  <c r="F30" i="2"/>
  <c r="E7" i="2"/>
  <c r="F7" i="2"/>
  <c r="E18" i="2"/>
  <c r="F18" i="2"/>
  <c r="E23" i="2"/>
  <c r="F23" i="2"/>
  <c r="E6" i="2"/>
  <c r="F6" i="2"/>
  <c r="E16" i="2"/>
  <c r="F16" i="2"/>
  <c r="E25" i="2"/>
  <c r="F25" i="2"/>
  <c r="E21" i="2"/>
  <c r="F21" i="2"/>
  <c r="E11" i="2"/>
  <c r="F11" i="2"/>
  <c r="E14" i="2"/>
  <c r="F14" i="2"/>
  <c r="E29" i="2"/>
  <c r="F29" i="2"/>
  <c r="E22" i="2"/>
  <c r="F22" i="2"/>
  <c r="E5" i="2"/>
  <c r="F5" i="2"/>
  <c r="E10" i="2"/>
  <c r="F10" i="2"/>
  <c r="E8" i="2"/>
  <c r="F8" i="2"/>
  <c r="F24" i="2"/>
  <c r="E24" i="2"/>
  <c r="J14" i="1"/>
  <c r="K14" i="1" s="1"/>
  <c r="J15" i="1"/>
  <c r="J16" i="1"/>
  <c r="G23" i="7" s="1"/>
  <c r="H23" i="7" s="1"/>
  <c r="J17" i="1"/>
  <c r="G26" i="8" s="1"/>
  <c r="H26" i="8" s="1"/>
  <c r="J18" i="1"/>
  <c r="K18" i="1" s="1"/>
  <c r="K23" i="12" s="1"/>
  <c r="J19" i="1"/>
  <c r="K19" i="1" s="1"/>
  <c r="K24" i="12" s="1"/>
  <c r="J20" i="1"/>
  <c r="G5" i="7" s="1"/>
  <c r="H5" i="7" s="1"/>
  <c r="J21" i="1"/>
  <c r="G16" i="8" s="1"/>
  <c r="H16" i="8" s="1"/>
  <c r="J22" i="1"/>
  <c r="J23" i="1"/>
  <c r="J24" i="1"/>
  <c r="G8" i="7" s="1"/>
  <c r="H8" i="7" s="1"/>
  <c r="J25" i="1"/>
  <c r="G28" i="8" s="1"/>
  <c r="H28" i="8" s="1"/>
  <c r="J26" i="1"/>
  <c r="K26" i="1" s="1"/>
  <c r="K33" i="12" s="1"/>
  <c r="J27" i="1"/>
  <c r="K27" i="1" s="1"/>
  <c r="K34" i="12" s="1"/>
  <c r="J28" i="1"/>
  <c r="J29" i="1"/>
  <c r="G8" i="8" s="1"/>
  <c r="H8" i="8" s="1"/>
  <c r="J30" i="1"/>
  <c r="K30" i="1" s="1"/>
  <c r="K38" i="12" s="1"/>
  <c r="J31" i="1"/>
  <c r="J32" i="1"/>
  <c r="G27" i="7" s="1"/>
  <c r="H27" i="7" s="1"/>
  <c r="J33" i="1"/>
  <c r="G17" i="8" s="1"/>
  <c r="H17" i="8" s="1"/>
  <c r="J34" i="1"/>
  <c r="K34" i="1" s="1"/>
  <c r="K43" i="12" s="1"/>
  <c r="J35" i="1"/>
  <c r="K35" i="1" s="1"/>
  <c r="K44" i="12" s="1"/>
  <c r="J36" i="1"/>
  <c r="K36" i="1" s="1"/>
  <c r="K45" i="12" s="1"/>
  <c r="J37" i="1"/>
  <c r="G27" i="8" s="1"/>
  <c r="H27" i="8" s="1"/>
  <c r="J38" i="1"/>
  <c r="K38" i="1" s="1"/>
  <c r="K48" i="12" s="1"/>
  <c r="J39" i="1"/>
  <c r="K39" i="1" s="1"/>
  <c r="K49" i="12" s="1"/>
  <c r="J40" i="1"/>
  <c r="G15" i="7" s="1"/>
  <c r="H15" i="7" s="1"/>
  <c r="J41" i="1"/>
  <c r="G7" i="8" s="1"/>
  <c r="H7" i="8" s="1"/>
  <c r="J42" i="1"/>
  <c r="J43" i="1"/>
  <c r="J44" i="1"/>
  <c r="G26" i="7" s="1"/>
  <c r="H26" i="7" s="1"/>
  <c r="J45" i="1"/>
  <c r="G13" i="8" s="1"/>
  <c r="H13" i="8" s="1"/>
  <c r="J46" i="1"/>
  <c r="K46" i="1" s="1"/>
  <c r="K58" i="12" s="1"/>
  <c r="J47" i="1"/>
  <c r="J48" i="1"/>
  <c r="G28" i="7" s="1"/>
  <c r="H28" i="7" s="1"/>
  <c r="J49" i="1"/>
  <c r="G9" i="8" s="1"/>
  <c r="H9" i="8" s="1"/>
  <c r="J50" i="1"/>
  <c r="K50" i="1" s="1"/>
  <c r="K63" i="12" s="1"/>
  <c r="J51" i="1"/>
  <c r="J52" i="1"/>
  <c r="G10" i="7" s="1"/>
  <c r="H10" i="7" s="1"/>
  <c r="J53" i="1"/>
  <c r="G22" i="8" s="1"/>
  <c r="H22" i="8" s="1"/>
  <c r="J54" i="1"/>
  <c r="K54" i="1" s="1"/>
  <c r="K68" i="12" s="1"/>
  <c r="J55" i="1"/>
  <c r="J56" i="1"/>
  <c r="J57" i="1"/>
  <c r="G15" i="8" s="1"/>
  <c r="H15" i="8" s="1"/>
  <c r="J58" i="1"/>
  <c r="K58" i="1" s="1"/>
  <c r="K73" i="12" s="1"/>
  <c r="J59" i="1"/>
  <c r="J60" i="1"/>
  <c r="G14" i="7" s="1"/>
  <c r="H14" i="7" s="1"/>
  <c r="J61" i="1"/>
  <c r="K61" i="1" s="1"/>
  <c r="K76" i="12" s="1"/>
  <c r="J62" i="1"/>
  <c r="K62" i="1" s="1"/>
  <c r="K78" i="12" s="1"/>
  <c r="J63" i="1"/>
  <c r="J64" i="1"/>
  <c r="G7" i="7" s="1"/>
  <c r="H7" i="7" s="1"/>
  <c r="J65" i="1"/>
  <c r="G18" i="8" s="1"/>
  <c r="H18" i="8" s="1"/>
  <c r="J66" i="1"/>
  <c r="J67" i="1"/>
  <c r="J68" i="1"/>
  <c r="G29" i="7" s="1"/>
  <c r="H29" i="7" s="1"/>
  <c r="J69" i="1"/>
  <c r="G29" i="8" s="1"/>
  <c r="H29" i="8" s="1"/>
  <c r="J70" i="1"/>
  <c r="K70" i="1" s="1"/>
  <c r="K88" i="12" s="1"/>
  <c r="J71" i="1"/>
  <c r="K71" i="1" s="1"/>
  <c r="K89" i="12" s="1"/>
  <c r="J72" i="1"/>
  <c r="G13" i="7" s="1"/>
  <c r="H13" i="7" s="1"/>
  <c r="J73" i="1"/>
  <c r="G25" i="8" s="1"/>
  <c r="H25" i="8" s="1"/>
  <c r="J74" i="1"/>
  <c r="J75" i="1"/>
  <c r="K75" i="1" s="1"/>
  <c r="K93" i="12" s="1"/>
  <c r="J76" i="1"/>
  <c r="J77" i="1"/>
  <c r="G22" i="7" s="1"/>
  <c r="H22" i="7" s="1"/>
  <c r="J78" i="1"/>
  <c r="G11" i="8" s="1"/>
  <c r="H11" i="8" s="1"/>
  <c r="J79" i="1"/>
  <c r="K79" i="1" s="1"/>
  <c r="J80" i="1"/>
  <c r="K80" i="1" s="1"/>
  <c r="K98" i="12" s="1"/>
  <c r="J81" i="1"/>
  <c r="J82" i="1"/>
  <c r="G19" i="7" s="1"/>
  <c r="H19" i="7" s="1"/>
  <c r="J83" i="1"/>
  <c r="G30" i="8" s="1"/>
  <c r="H30" i="8" s="1"/>
  <c r="J84" i="1"/>
  <c r="K84" i="1" s="1"/>
  <c r="K103" i="12" s="1"/>
  <c r="J85" i="1"/>
  <c r="K85" i="1" s="1"/>
  <c r="K104" i="12" s="1"/>
  <c r="J86" i="1"/>
  <c r="G4" i="7" s="1"/>
  <c r="H4" i="7" s="1"/>
  <c r="J87" i="1"/>
  <c r="G20" i="8" s="1"/>
  <c r="H20" i="8" s="1"/>
  <c r="J88" i="1"/>
  <c r="K88" i="1" s="1"/>
  <c r="K108" i="12" s="1"/>
  <c r="J89" i="1"/>
  <c r="J90" i="1"/>
  <c r="G11" i="7" s="1"/>
  <c r="H11" i="7" s="1"/>
  <c r="J91" i="1"/>
  <c r="G6" i="8" s="1"/>
  <c r="H6" i="8" s="1"/>
  <c r="J92" i="1"/>
  <c r="J93" i="1"/>
  <c r="J94" i="1"/>
  <c r="G20" i="7" s="1"/>
  <c r="H20" i="7" s="1"/>
  <c r="J95" i="1"/>
  <c r="G10" i="8" s="1"/>
  <c r="H10" i="8" s="1"/>
  <c r="J96" i="1"/>
  <c r="K96" i="1" s="1"/>
  <c r="K118" i="12" s="1"/>
  <c r="J97" i="1"/>
  <c r="J98" i="1"/>
  <c r="K98" i="1" s="1"/>
  <c r="K120" i="12" s="1"/>
  <c r="J99" i="1"/>
  <c r="G19" i="8" s="1"/>
  <c r="H19" i="8" s="1"/>
  <c r="J101" i="1"/>
  <c r="J102" i="1"/>
  <c r="G44" i="11" s="1"/>
  <c r="J103" i="1"/>
  <c r="G21" i="8" s="1"/>
  <c r="H21" i="8" s="1"/>
  <c r="J104" i="1"/>
  <c r="K104" i="1" s="1"/>
  <c r="K128" i="12" s="1"/>
  <c r="J105" i="1"/>
  <c r="K105" i="1" s="1"/>
  <c r="K129" i="12" s="1"/>
  <c r="J106" i="1"/>
  <c r="G6" i="7" s="1"/>
  <c r="H6" i="7" s="1"/>
  <c r="J107" i="1"/>
  <c r="G14" i="8" s="1"/>
  <c r="H14" i="8" s="1"/>
  <c r="J108" i="1"/>
  <c r="K108" i="1" s="1"/>
  <c r="K133" i="12" s="1"/>
  <c r="J109" i="1"/>
  <c r="J110" i="1"/>
  <c r="G18" i="7" s="1"/>
  <c r="H18" i="7" s="1"/>
  <c r="J111" i="1"/>
  <c r="G12" i="8" s="1"/>
  <c r="H12" i="8" s="1"/>
  <c r="J13" i="1"/>
  <c r="G24" i="8" s="1"/>
  <c r="H24" i="8" s="1"/>
  <c r="J12" i="1"/>
  <c r="G16" i="7" s="1"/>
  <c r="H16" i="7" s="1"/>
  <c r="J11" i="1"/>
  <c r="J10" i="1"/>
  <c r="J9" i="1"/>
  <c r="G23" i="8" s="1"/>
  <c r="H23" i="8" s="1"/>
  <c r="J8" i="1"/>
  <c r="G17" i="7" s="1"/>
  <c r="H17" i="7" s="1"/>
  <c r="J7" i="1"/>
  <c r="J6" i="1"/>
  <c r="K6" i="1" s="1"/>
  <c r="K8" i="12" s="1"/>
  <c r="J5" i="1"/>
  <c r="G5" i="8" s="1"/>
  <c r="H5" i="8" s="1"/>
  <c r="J4" i="1"/>
  <c r="G9" i="7" s="1"/>
  <c r="H9" i="7" s="1"/>
  <c r="J3" i="1"/>
  <c r="J2" i="1"/>
  <c r="D14" i="8"/>
  <c r="C14" i="8"/>
  <c r="B14" i="8"/>
  <c r="D17" i="8"/>
  <c r="C17" i="8"/>
  <c r="B17" i="8"/>
  <c r="D6" i="8"/>
  <c r="C6" i="8"/>
  <c r="B6" i="8"/>
  <c r="D19" i="8"/>
  <c r="C19" i="8"/>
  <c r="B19" i="8"/>
  <c r="D7" i="8"/>
  <c r="C7" i="8"/>
  <c r="B7" i="8"/>
  <c r="D15" i="8"/>
  <c r="C15" i="8"/>
  <c r="B15" i="8"/>
  <c r="D23" i="8"/>
  <c r="C23" i="8"/>
  <c r="B23" i="8"/>
  <c r="D11" i="8"/>
  <c r="C11" i="8"/>
  <c r="B11" i="8"/>
  <c r="D25" i="8"/>
  <c r="C25" i="8"/>
  <c r="B25" i="8"/>
  <c r="D18" i="8"/>
  <c r="C18" i="8"/>
  <c r="B18" i="8"/>
  <c r="D30" i="8"/>
  <c r="C30" i="8"/>
  <c r="B30" i="8"/>
  <c r="D22" i="8"/>
  <c r="C22" i="8"/>
  <c r="B22" i="8"/>
  <c r="D8" i="8"/>
  <c r="C8" i="8"/>
  <c r="B8" i="8"/>
  <c r="D24" i="8"/>
  <c r="C24" i="8"/>
  <c r="B24" i="8"/>
  <c r="D4" i="8"/>
  <c r="C4" i="8"/>
  <c r="B4" i="8"/>
  <c r="D13" i="8"/>
  <c r="C13" i="8"/>
  <c r="B13" i="8"/>
  <c r="D20" i="8"/>
  <c r="C20" i="8"/>
  <c r="B20" i="8"/>
  <c r="D28" i="8"/>
  <c r="C28" i="8"/>
  <c r="B28" i="8"/>
  <c r="D12" i="8"/>
  <c r="C12" i="8"/>
  <c r="B12" i="8"/>
  <c r="D26" i="8"/>
  <c r="C26" i="8"/>
  <c r="B26" i="8"/>
  <c r="D27" i="8"/>
  <c r="C27" i="8"/>
  <c r="B27" i="8"/>
  <c r="D29" i="8"/>
  <c r="C29" i="8"/>
  <c r="B29" i="8"/>
  <c r="D10" i="8"/>
  <c r="C10" i="8"/>
  <c r="B10" i="8"/>
  <c r="D21" i="8"/>
  <c r="C21" i="8"/>
  <c r="B21" i="8"/>
  <c r="D16" i="8"/>
  <c r="C16" i="8"/>
  <c r="B16" i="8"/>
  <c r="D5" i="8"/>
  <c r="C5" i="8"/>
  <c r="B5" i="8"/>
  <c r="D9" i="8"/>
  <c r="C9" i="8"/>
  <c r="B9" i="8"/>
  <c r="D26" i="6"/>
  <c r="C26" i="6"/>
  <c r="B26" i="6"/>
  <c r="D10" i="6"/>
  <c r="C10" i="6"/>
  <c r="B10" i="6"/>
  <c r="D16" i="6"/>
  <c r="C16" i="6"/>
  <c r="B16" i="6"/>
  <c r="D24" i="6"/>
  <c r="C24" i="6"/>
  <c r="B24" i="6"/>
  <c r="D7" i="6"/>
  <c r="C7" i="6"/>
  <c r="B7" i="6"/>
  <c r="D20" i="6"/>
  <c r="C20" i="6"/>
  <c r="B20" i="6"/>
  <c r="D30" i="6"/>
  <c r="C30" i="6"/>
  <c r="B30" i="6"/>
  <c r="D4" i="6"/>
  <c r="C4" i="6"/>
  <c r="B4" i="6"/>
  <c r="D22" i="6"/>
  <c r="C22" i="6"/>
  <c r="B22" i="6"/>
  <c r="D14" i="6"/>
  <c r="C14" i="6"/>
  <c r="B14" i="6"/>
  <c r="D17" i="6"/>
  <c r="C17" i="6"/>
  <c r="B17" i="6"/>
  <c r="D9" i="6"/>
  <c r="C9" i="6"/>
  <c r="B9" i="6"/>
  <c r="D12" i="6"/>
  <c r="C12" i="6"/>
  <c r="B12" i="6"/>
  <c r="D15" i="6"/>
  <c r="C15" i="6"/>
  <c r="B15" i="6"/>
  <c r="D11" i="6"/>
  <c r="C11" i="6"/>
  <c r="B11" i="6"/>
  <c r="D23" i="6"/>
  <c r="C23" i="6"/>
  <c r="B23" i="6"/>
  <c r="D25" i="6"/>
  <c r="C25" i="6"/>
  <c r="B25" i="6"/>
  <c r="D29" i="6"/>
  <c r="C29" i="6"/>
  <c r="B29" i="6"/>
  <c r="D18" i="6"/>
  <c r="C18" i="6"/>
  <c r="B18" i="6"/>
  <c r="D28" i="6"/>
  <c r="C28" i="6"/>
  <c r="B28" i="6"/>
  <c r="D5" i="6"/>
  <c r="C5" i="6"/>
  <c r="B5" i="6"/>
  <c r="D13" i="6"/>
  <c r="C13" i="6"/>
  <c r="B13" i="6"/>
  <c r="D19" i="6"/>
  <c r="C19" i="6"/>
  <c r="B19" i="6"/>
  <c r="D21" i="6"/>
  <c r="C21" i="6"/>
  <c r="B21" i="6"/>
  <c r="D31" i="6"/>
  <c r="C31" i="6"/>
  <c r="B31" i="6"/>
  <c r="D6" i="6"/>
  <c r="C6" i="6"/>
  <c r="B6" i="6"/>
  <c r="D8" i="6"/>
  <c r="C8" i="6"/>
  <c r="B8" i="6"/>
  <c r="D27" i="6"/>
  <c r="C27" i="6"/>
  <c r="B27" i="6"/>
  <c r="D8" i="2"/>
  <c r="C8" i="2"/>
  <c r="B8" i="2"/>
  <c r="D10" i="2"/>
  <c r="C10" i="2"/>
  <c r="B10" i="2"/>
  <c r="D5" i="2"/>
  <c r="C5" i="2"/>
  <c r="B5" i="2"/>
  <c r="D22" i="2"/>
  <c r="C22" i="2"/>
  <c r="B22" i="2"/>
  <c r="D29" i="2"/>
  <c r="C29" i="2"/>
  <c r="B29" i="2"/>
  <c r="D14" i="2"/>
  <c r="C14" i="2"/>
  <c r="B14" i="2"/>
  <c r="D11" i="2"/>
  <c r="C11" i="2"/>
  <c r="B11" i="2"/>
  <c r="D21" i="2"/>
  <c r="C21" i="2"/>
  <c r="B21" i="2"/>
  <c r="D25" i="2"/>
  <c r="C25" i="2"/>
  <c r="B25" i="2"/>
  <c r="D16" i="2"/>
  <c r="C16" i="2"/>
  <c r="B16" i="2"/>
  <c r="D6" i="2"/>
  <c r="C6" i="2"/>
  <c r="B6" i="2"/>
  <c r="D23" i="2"/>
  <c r="C23" i="2"/>
  <c r="B23" i="2"/>
  <c r="D18" i="2"/>
  <c r="C18" i="2"/>
  <c r="B18" i="2"/>
  <c r="D7" i="2"/>
  <c r="C7" i="2"/>
  <c r="B7" i="2"/>
  <c r="D30" i="2"/>
  <c r="C30" i="2"/>
  <c r="B30" i="2"/>
  <c r="D12" i="2"/>
  <c r="C12" i="2"/>
  <c r="B12" i="2"/>
  <c r="D27" i="2"/>
  <c r="C27" i="2"/>
  <c r="B27" i="2"/>
  <c r="D19" i="2"/>
  <c r="C19" i="2"/>
  <c r="B19" i="2"/>
  <c r="D31" i="2"/>
  <c r="C31" i="2"/>
  <c r="B31" i="2"/>
  <c r="D9" i="2"/>
  <c r="D13" i="2"/>
  <c r="D28" i="2"/>
  <c r="D4" i="2"/>
  <c r="D20" i="2"/>
  <c r="D26" i="2"/>
  <c r="D15" i="2"/>
  <c r="D17" i="2"/>
  <c r="D24" i="2"/>
  <c r="C9" i="2"/>
  <c r="C13" i="2"/>
  <c r="C28" i="2"/>
  <c r="C4" i="2"/>
  <c r="C20" i="2"/>
  <c r="C26" i="2"/>
  <c r="C15" i="2"/>
  <c r="C17" i="2"/>
  <c r="C24" i="2"/>
  <c r="B9" i="2"/>
  <c r="B13" i="2"/>
  <c r="B28" i="2"/>
  <c r="B4" i="2"/>
  <c r="B20" i="2"/>
  <c r="B26" i="2"/>
  <c r="B15" i="2"/>
  <c r="B17" i="2"/>
  <c r="B24" i="2"/>
  <c r="G16" i="11" l="1"/>
  <c r="K12" i="8"/>
  <c r="G23" i="11"/>
  <c r="K14" i="8"/>
  <c r="G39" i="11"/>
  <c r="K21" i="8"/>
  <c r="G15" i="11"/>
  <c r="K11" i="8"/>
  <c r="G4" i="11"/>
  <c r="K5" i="8"/>
  <c r="G42" i="11"/>
  <c r="K23" i="8"/>
  <c r="G45" i="11"/>
  <c r="K24" i="8"/>
  <c r="G34" i="11"/>
  <c r="K19" i="8"/>
  <c r="G13" i="11"/>
  <c r="K10" i="8"/>
  <c r="G5" i="11"/>
  <c r="K6" i="8"/>
  <c r="G36" i="11"/>
  <c r="K20" i="8"/>
  <c r="G55" i="11"/>
  <c r="K30" i="8"/>
  <c r="G49" i="11"/>
  <c r="K25" i="8"/>
  <c r="G53" i="11"/>
  <c r="K29" i="8"/>
  <c r="G31" i="11"/>
  <c r="K18" i="8"/>
  <c r="G25" i="11"/>
  <c r="K15" i="8"/>
  <c r="G41" i="11"/>
  <c r="K22" i="8"/>
  <c r="G8" i="11"/>
  <c r="K9" i="8"/>
  <c r="G21" i="11"/>
  <c r="K13" i="8"/>
  <c r="G6" i="11"/>
  <c r="K7" i="8"/>
  <c r="G51" i="11"/>
  <c r="K27" i="8"/>
  <c r="G30" i="11"/>
  <c r="K17" i="8"/>
  <c r="G7" i="11"/>
  <c r="K8" i="8"/>
  <c r="G52" i="11"/>
  <c r="K28" i="8"/>
  <c r="G27" i="11"/>
  <c r="K16" i="8"/>
  <c r="G50" i="11"/>
  <c r="K26" i="8"/>
  <c r="G35" i="11"/>
  <c r="G19" i="11"/>
  <c r="G9" i="11"/>
  <c r="K4" i="7"/>
  <c r="G32" i="11"/>
  <c r="K19" i="7"/>
  <c r="G33" i="11"/>
  <c r="K18" i="7"/>
  <c r="G11" i="11"/>
  <c r="K6" i="7"/>
  <c r="G38" i="11"/>
  <c r="K22" i="7"/>
  <c r="G17" i="11"/>
  <c r="K9" i="7"/>
  <c r="G28" i="11"/>
  <c r="K17" i="7"/>
  <c r="G29" i="11"/>
  <c r="K16" i="7"/>
  <c r="G22" i="11"/>
  <c r="K13" i="7"/>
  <c r="G54" i="11"/>
  <c r="K29" i="7"/>
  <c r="G12" i="11"/>
  <c r="K7" i="7"/>
  <c r="G24" i="11"/>
  <c r="K14" i="7"/>
  <c r="G18" i="11"/>
  <c r="K10" i="7"/>
  <c r="G48" i="11"/>
  <c r="K28" i="7"/>
  <c r="G46" i="11"/>
  <c r="K26" i="7"/>
  <c r="G26" i="11"/>
  <c r="K15" i="7"/>
  <c r="G47" i="11"/>
  <c r="K27" i="7"/>
  <c r="G14" i="11"/>
  <c r="K8" i="7"/>
  <c r="G10" i="11"/>
  <c r="K5" i="7"/>
  <c r="G40" i="11"/>
  <c r="K23" i="7"/>
  <c r="K28" i="1"/>
  <c r="G12" i="7"/>
  <c r="H12" i="7" s="1"/>
  <c r="K12" i="7" s="1"/>
  <c r="K21" i="1"/>
  <c r="K26" i="12" s="1"/>
  <c r="K9" i="1"/>
  <c r="K33" i="1"/>
  <c r="K41" i="12" s="1"/>
  <c r="K65" i="1"/>
  <c r="K81" i="12" s="1"/>
  <c r="K99" i="1"/>
  <c r="K121" i="12" s="1"/>
  <c r="G5" i="2"/>
  <c r="H5" i="2" s="1"/>
  <c r="G14" i="6"/>
  <c r="H14" i="6" s="1"/>
  <c r="K17" i="1"/>
  <c r="K21" i="12" s="1"/>
  <c r="K41" i="1"/>
  <c r="K51" i="12" s="1"/>
  <c r="K73" i="1"/>
  <c r="K91" i="12" s="1"/>
  <c r="K107" i="1"/>
  <c r="K131" i="12" s="1"/>
  <c r="G4" i="8"/>
  <c r="H4" i="8" s="1"/>
  <c r="K49" i="1"/>
  <c r="K61" i="12" s="1"/>
  <c r="K83" i="1"/>
  <c r="G21" i="7"/>
  <c r="H21" i="7" s="1"/>
  <c r="K20" i="7" s="1"/>
  <c r="K25" i="1"/>
  <c r="K31" i="12" s="1"/>
  <c r="K57" i="1"/>
  <c r="K71" i="12" s="1"/>
  <c r="K91" i="1"/>
  <c r="G6" i="6"/>
  <c r="H6" i="6" s="1"/>
  <c r="G24" i="7"/>
  <c r="H24" i="7" s="1"/>
  <c r="K25" i="7" s="1"/>
  <c r="K97" i="1"/>
  <c r="K119" i="12" s="1"/>
  <c r="G7" i="6"/>
  <c r="H7" i="6" s="1"/>
  <c r="K66" i="1"/>
  <c r="K83" i="12" s="1"/>
  <c r="G20" i="2"/>
  <c r="H20" i="2" s="1"/>
  <c r="K42" i="1"/>
  <c r="K53" i="12" s="1"/>
  <c r="G27" i="2"/>
  <c r="H27" i="2" s="1"/>
  <c r="K18" i="12"/>
  <c r="G15" i="2"/>
  <c r="H15" i="2" s="1"/>
  <c r="G11" i="2"/>
  <c r="H11" i="2" s="1"/>
  <c r="G7" i="2"/>
  <c r="H7" i="2" s="1"/>
  <c r="G26" i="2"/>
  <c r="H26" i="2" s="1"/>
  <c r="K100" i="1"/>
  <c r="K123" i="12" s="1"/>
  <c r="G28" i="2"/>
  <c r="H28" i="2" s="1"/>
  <c r="K92" i="1"/>
  <c r="K113" i="12" s="1"/>
  <c r="G4" i="2"/>
  <c r="H4" i="2" s="1"/>
  <c r="K76" i="1"/>
  <c r="K94" i="12" s="1"/>
  <c r="G22" i="6"/>
  <c r="H22" i="6" s="1"/>
  <c r="K4" i="1"/>
  <c r="K5" i="12" s="1"/>
  <c r="K12" i="1"/>
  <c r="K20" i="1"/>
  <c r="K44" i="1"/>
  <c r="K52" i="1"/>
  <c r="K60" i="1"/>
  <c r="K68" i="1"/>
  <c r="K85" i="12" s="1"/>
  <c r="K77" i="1"/>
  <c r="K86" i="1"/>
  <c r="K94" i="1"/>
  <c r="K102" i="1"/>
  <c r="K125" i="12" s="1"/>
  <c r="K110" i="1"/>
  <c r="K135" i="12" s="1"/>
  <c r="G10" i="2"/>
  <c r="H10" i="2" s="1"/>
  <c r="G14" i="2"/>
  <c r="H14" i="2" s="1"/>
  <c r="G16" i="2"/>
  <c r="H16" i="2" s="1"/>
  <c r="G18" i="2"/>
  <c r="H18" i="2" s="1"/>
  <c r="G12" i="2"/>
  <c r="H12" i="2" s="1"/>
  <c r="G13" i="2"/>
  <c r="H13" i="2" s="1"/>
  <c r="G13" i="6"/>
  <c r="H13" i="6" s="1"/>
  <c r="G20" i="6"/>
  <c r="H20" i="6" s="1"/>
  <c r="J5" i="7"/>
  <c r="G24" i="2"/>
  <c r="H24" i="2" s="1"/>
  <c r="K2" i="1"/>
  <c r="K3" i="12" s="1"/>
  <c r="G9" i="2"/>
  <c r="H9" i="2" s="1"/>
  <c r="K10" i="1"/>
  <c r="K13" i="12" s="1"/>
  <c r="G30" i="2"/>
  <c r="H30" i="2" s="1"/>
  <c r="J9" i="7"/>
  <c r="K5" i="1"/>
  <c r="K6" i="12" s="1"/>
  <c r="K13" i="1"/>
  <c r="K16" i="12" s="1"/>
  <c r="K29" i="1"/>
  <c r="K36" i="12" s="1"/>
  <c r="K37" i="1"/>
  <c r="K46" i="12" s="1"/>
  <c r="K45" i="1"/>
  <c r="K56" i="12" s="1"/>
  <c r="K53" i="1"/>
  <c r="K69" i="1"/>
  <c r="K86" i="12" s="1"/>
  <c r="K78" i="1"/>
  <c r="K96" i="12" s="1"/>
  <c r="K87" i="1"/>
  <c r="K95" i="1"/>
  <c r="K116" i="12" s="1"/>
  <c r="K103" i="1"/>
  <c r="K126" i="12" s="1"/>
  <c r="K111" i="1"/>
  <c r="K136" i="12" s="1"/>
  <c r="G8" i="2"/>
  <c r="H8" i="2" s="1"/>
  <c r="K8" i="2" s="1"/>
  <c r="G29" i="2"/>
  <c r="H29" i="2" s="1"/>
  <c r="G25" i="2"/>
  <c r="H25" i="2" s="1"/>
  <c r="G23" i="2"/>
  <c r="H23" i="2" s="1"/>
  <c r="J23" i="2" s="1"/>
  <c r="G19" i="2"/>
  <c r="H19" i="2" s="1"/>
  <c r="G29" i="6"/>
  <c r="H29" i="6" s="1"/>
  <c r="G10" i="6"/>
  <c r="H10" i="6" s="1"/>
  <c r="K109" i="1"/>
  <c r="K134" i="12" s="1"/>
  <c r="G28" i="6"/>
  <c r="H28" i="6" s="1"/>
  <c r="K101" i="1"/>
  <c r="K124" i="12" s="1"/>
  <c r="G31" i="6"/>
  <c r="H31" i="6" s="1"/>
  <c r="K93" i="1"/>
  <c r="K114" i="12" s="1"/>
  <c r="G21" i="6"/>
  <c r="H21" i="6" s="1"/>
  <c r="K21" i="6" s="1"/>
  <c r="K89" i="1"/>
  <c r="K109" i="12" s="1"/>
  <c r="G24" i="6"/>
  <c r="H24" i="6" s="1"/>
  <c r="K81" i="1"/>
  <c r="K99" i="12" s="1"/>
  <c r="G9" i="6"/>
  <c r="H9" i="6" s="1"/>
  <c r="K22" i="1"/>
  <c r="G31" i="2"/>
  <c r="H31" i="2" s="1"/>
  <c r="K3" i="1"/>
  <c r="K4" i="12" s="1"/>
  <c r="G8" i="6"/>
  <c r="H8" i="6" s="1"/>
  <c r="K7" i="1"/>
  <c r="K9" i="12" s="1"/>
  <c r="G4" i="6"/>
  <c r="H4" i="6" s="1"/>
  <c r="K11" i="1"/>
  <c r="K14" i="12" s="1"/>
  <c r="G11" i="6"/>
  <c r="H11" i="6" s="1"/>
  <c r="J7" i="7"/>
  <c r="K74" i="1"/>
  <c r="G26" i="6"/>
  <c r="H26" i="6" s="1"/>
  <c r="K67" i="1"/>
  <c r="K84" i="12" s="1"/>
  <c r="G19" i="6"/>
  <c r="H19" i="6" s="1"/>
  <c r="K63" i="1"/>
  <c r="K79" i="12" s="1"/>
  <c r="G17" i="6"/>
  <c r="H17" i="6" s="1"/>
  <c r="K59" i="1"/>
  <c r="K74" i="12" s="1"/>
  <c r="G23" i="6"/>
  <c r="H23" i="6" s="1"/>
  <c r="K55" i="1"/>
  <c r="K69" i="12" s="1"/>
  <c r="G30" i="6"/>
  <c r="H30" i="6" s="1"/>
  <c r="K51" i="1"/>
  <c r="K64" i="12" s="1"/>
  <c r="G12" i="6"/>
  <c r="H12" i="6" s="1"/>
  <c r="K12" i="6" s="1"/>
  <c r="K47" i="1"/>
  <c r="K59" i="12" s="1"/>
  <c r="G27" i="6"/>
  <c r="H27" i="6" s="1"/>
  <c r="K27" i="6" s="1"/>
  <c r="K43" i="1"/>
  <c r="K54" i="12" s="1"/>
  <c r="G25" i="6"/>
  <c r="H25" i="6" s="1"/>
  <c r="K31" i="1"/>
  <c r="K39" i="12" s="1"/>
  <c r="G16" i="6"/>
  <c r="H16" i="6" s="1"/>
  <c r="K16" i="6" s="1"/>
  <c r="K23" i="1"/>
  <c r="K29" i="12" s="1"/>
  <c r="G18" i="6"/>
  <c r="H18" i="6" s="1"/>
  <c r="K18" i="6" s="1"/>
  <c r="K15" i="1"/>
  <c r="K19" i="12" s="1"/>
  <c r="G5" i="6"/>
  <c r="H5" i="6" s="1"/>
  <c r="K8" i="1"/>
  <c r="K16" i="1"/>
  <c r="K24" i="1"/>
  <c r="K32" i="1"/>
  <c r="K40" i="1"/>
  <c r="K48" i="1"/>
  <c r="K56" i="1"/>
  <c r="K64" i="1"/>
  <c r="K72" i="1"/>
  <c r="K82" i="1"/>
  <c r="K90" i="1"/>
  <c r="K106" i="1"/>
  <c r="K130" i="12" s="1"/>
  <c r="G22" i="2"/>
  <c r="H22" i="2" s="1"/>
  <c r="G21" i="2"/>
  <c r="H21" i="2" s="1"/>
  <c r="G6" i="2"/>
  <c r="H6" i="2" s="1"/>
  <c r="G17" i="2"/>
  <c r="H17" i="2" s="1"/>
  <c r="G15" i="6"/>
  <c r="H15" i="6" s="1"/>
  <c r="M30" i="8"/>
  <c r="J30" i="8"/>
  <c r="M29" i="8"/>
  <c r="J29" i="8"/>
  <c r="M28" i="8"/>
  <c r="M27" i="8"/>
  <c r="J27" i="8"/>
  <c r="M5" i="8"/>
  <c r="J5" i="8"/>
  <c r="M7" i="8"/>
  <c r="M20" i="8"/>
  <c r="M24" i="8"/>
  <c r="M9" i="8"/>
  <c r="M17" i="8"/>
  <c r="J22" i="8"/>
  <c r="M22" i="8"/>
  <c r="M25" i="8"/>
  <c r="J25" i="8"/>
  <c r="J6" i="8"/>
  <c r="M6" i="8"/>
  <c r="M8" i="8"/>
  <c r="M11" i="8"/>
  <c r="J12" i="8"/>
  <c r="M12" i="8"/>
  <c r="M13" i="8"/>
  <c r="M14" i="8"/>
  <c r="M15" i="8"/>
  <c r="J15" i="8"/>
  <c r="M18" i="8"/>
  <c r="M19" i="8"/>
  <c r="M23" i="8"/>
  <c r="M10" i="8"/>
  <c r="J10" i="8"/>
  <c r="M21" i="8"/>
  <c r="M26" i="8"/>
  <c r="J26" i="8"/>
  <c r="M29" i="7"/>
  <c r="M27" i="7"/>
  <c r="M28" i="7"/>
  <c r="M5" i="7"/>
  <c r="M9" i="7"/>
  <c r="M22" i="7"/>
  <c r="M8" i="7"/>
  <c r="M16" i="7"/>
  <c r="M7" i="7"/>
  <c r="M11" i="7"/>
  <c r="M15" i="7"/>
  <c r="M20" i="7"/>
  <c r="M14" i="7"/>
  <c r="M19" i="7"/>
  <c r="M13" i="7"/>
  <c r="M17" i="7"/>
  <c r="G3" i="11" l="1"/>
  <c r="K4" i="8"/>
  <c r="M12" i="7"/>
  <c r="M24" i="7"/>
  <c r="M4" i="8"/>
  <c r="J4" i="8"/>
  <c r="J12" i="7"/>
  <c r="K11" i="7"/>
  <c r="G43" i="11"/>
  <c r="K24" i="7"/>
  <c r="G37" i="11"/>
  <c r="K21" i="7"/>
  <c r="H33" i="2"/>
  <c r="B5" i="9" s="1"/>
  <c r="K21" i="2"/>
  <c r="J29" i="7"/>
  <c r="M18" i="7"/>
  <c r="G20" i="11"/>
  <c r="K35" i="12"/>
  <c r="J18" i="7"/>
  <c r="J23" i="8"/>
  <c r="H32" i="8"/>
  <c r="B12" i="9" s="1"/>
  <c r="J17" i="8"/>
  <c r="K16" i="2"/>
  <c r="K23" i="6"/>
  <c r="K25" i="6"/>
  <c r="K19" i="6"/>
  <c r="K4" i="2"/>
  <c r="J21" i="8"/>
  <c r="J7" i="8"/>
  <c r="J9" i="8"/>
  <c r="K17" i="2"/>
  <c r="K24" i="2"/>
  <c r="J11" i="2"/>
  <c r="K15" i="2"/>
  <c r="G42" i="10"/>
  <c r="K22" i="2"/>
  <c r="K29" i="2"/>
  <c r="G22" i="10"/>
  <c r="K12" i="2"/>
  <c r="G13" i="10"/>
  <c r="K10" i="2"/>
  <c r="G47" i="10"/>
  <c r="K26" i="2"/>
  <c r="G46" i="10"/>
  <c r="K25" i="2"/>
  <c r="G28" i="10"/>
  <c r="K14" i="2"/>
  <c r="K19" i="2"/>
  <c r="K9" i="2"/>
  <c r="K18" i="2"/>
  <c r="G50" i="10"/>
  <c r="K28" i="2"/>
  <c r="K7" i="2"/>
  <c r="K27" i="2"/>
  <c r="G5" i="10"/>
  <c r="K5" i="2"/>
  <c r="G58" i="10"/>
  <c r="K31" i="2"/>
  <c r="G57" i="10"/>
  <c r="K30" i="2"/>
  <c r="G24" i="10"/>
  <c r="K13" i="2"/>
  <c r="K20" i="2"/>
  <c r="G6" i="10"/>
  <c r="K6" i="2"/>
  <c r="K23" i="2"/>
  <c r="K11" i="2"/>
  <c r="K28" i="6"/>
  <c r="K11" i="6"/>
  <c r="K4" i="6"/>
  <c r="K10" i="6"/>
  <c r="G41" i="10"/>
  <c r="K24" i="6"/>
  <c r="G23" i="10"/>
  <c r="K15" i="6"/>
  <c r="K29" i="6"/>
  <c r="G9" i="10"/>
  <c r="K6" i="6"/>
  <c r="G21" i="10"/>
  <c r="K14" i="6"/>
  <c r="G7" i="10"/>
  <c r="K5" i="6"/>
  <c r="K30" i="6"/>
  <c r="K17" i="6"/>
  <c r="G48" i="10"/>
  <c r="K26" i="6"/>
  <c r="G14" i="10"/>
  <c r="K8" i="6"/>
  <c r="K9" i="6"/>
  <c r="K20" i="6"/>
  <c r="G37" i="10"/>
  <c r="K22" i="6"/>
  <c r="G11" i="10"/>
  <c r="K7" i="6"/>
  <c r="G56" i="10"/>
  <c r="K31" i="6"/>
  <c r="K13" i="6"/>
  <c r="J29" i="2"/>
  <c r="N7" i="2"/>
  <c r="J22" i="7"/>
  <c r="K90" i="12"/>
  <c r="J19" i="8"/>
  <c r="K66" i="12"/>
  <c r="J18" i="8"/>
  <c r="J21" i="7"/>
  <c r="K80" i="12"/>
  <c r="J28" i="7"/>
  <c r="K40" i="12"/>
  <c r="J14" i="8"/>
  <c r="K106" i="12"/>
  <c r="J14" i="7"/>
  <c r="K105" i="12"/>
  <c r="J19" i="7"/>
  <c r="K65" i="12"/>
  <c r="J8" i="7"/>
  <c r="K115" i="12"/>
  <c r="J16" i="7"/>
  <c r="K75" i="12"/>
  <c r="J13" i="8"/>
  <c r="J11" i="8"/>
  <c r="J27" i="7"/>
  <c r="K110" i="12"/>
  <c r="J13" i="7"/>
  <c r="K30" i="12"/>
  <c r="J23" i="7"/>
  <c r="K95" i="12"/>
  <c r="J15" i="7"/>
  <c r="K55" i="12"/>
  <c r="J28" i="8"/>
  <c r="K111" i="12"/>
  <c r="J20" i="8"/>
  <c r="K101" i="12"/>
  <c r="J24" i="7"/>
  <c r="K50" i="12"/>
  <c r="J8" i="8"/>
  <c r="J20" i="7"/>
  <c r="K100" i="12"/>
  <c r="J4" i="7"/>
  <c r="K60" i="12"/>
  <c r="J11" i="7"/>
  <c r="K20" i="12"/>
  <c r="J6" i="7"/>
  <c r="K25" i="12"/>
  <c r="J16" i="8"/>
  <c r="M26" i="7"/>
  <c r="J26" i="7"/>
  <c r="M16" i="8"/>
  <c r="J24" i="8"/>
  <c r="K11" i="12"/>
  <c r="J17" i="7"/>
  <c r="K15" i="12"/>
  <c r="J30" i="2"/>
  <c r="N16" i="2"/>
  <c r="N13" i="2"/>
  <c r="J6" i="6"/>
  <c r="K10" i="12"/>
  <c r="N28" i="2"/>
  <c r="J14" i="6"/>
  <c r="H32" i="7"/>
  <c r="B11" i="9" s="1"/>
  <c r="J10" i="7"/>
  <c r="M10" i="7"/>
  <c r="N14" i="6"/>
  <c r="N29" i="2"/>
  <c r="J21" i="6"/>
  <c r="G35" i="10"/>
  <c r="J28" i="6"/>
  <c r="G53" i="10"/>
  <c r="J27" i="2"/>
  <c r="G52" i="10"/>
  <c r="N5" i="2"/>
  <c r="G12" i="10"/>
  <c r="N4" i="2"/>
  <c r="G45" i="10"/>
  <c r="N8" i="2"/>
  <c r="G3" i="10"/>
  <c r="N11" i="2"/>
  <c r="G29" i="10"/>
  <c r="N9" i="2"/>
  <c r="G38" i="10"/>
  <c r="J11" i="6"/>
  <c r="G18" i="10"/>
  <c r="J9" i="6"/>
  <c r="G15" i="10"/>
  <c r="J29" i="6"/>
  <c r="G54" i="10"/>
  <c r="N24" i="2"/>
  <c r="G40" i="10"/>
  <c r="J18" i="6"/>
  <c r="G27" i="10"/>
  <c r="J25" i="6"/>
  <c r="G44" i="10"/>
  <c r="J12" i="6"/>
  <c r="G20" i="10"/>
  <c r="J23" i="6"/>
  <c r="G39" i="10"/>
  <c r="J19" i="6"/>
  <c r="G30" i="10"/>
  <c r="N14" i="2"/>
  <c r="G36" i="10"/>
  <c r="J31" i="2"/>
  <c r="G10" i="10"/>
  <c r="N18" i="2"/>
  <c r="G8" i="10"/>
  <c r="J4" i="6"/>
  <c r="G4" i="10"/>
  <c r="N20" i="2"/>
  <c r="G43" i="10"/>
  <c r="J20" i="6"/>
  <c r="G34" i="10"/>
  <c r="N19" i="2"/>
  <c r="G33" i="10"/>
  <c r="N25" i="2"/>
  <c r="G17" i="10"/>
  <c r="N15" i="2"/>
  <c r="G49" i="10"/>
  <c r="J15" i="6"/>
  <c r="N12" i="2"/>
  <c r="G32" i="10"/>
  <c r="J16" i="6"/>
  <c r="G25" i="10"/>
  <c r="J27" i="6"/>
  <c r="G51" i="10"/>
  <c r="J30" i="6"/>
  <c r="G55" i="10"/>
  <c r="J17" i="6"/>
  <c r="G26" i="10"/>
  <c r="J10" i="6"/>
  <c r="G16" i="10"/>
  <c r="J13" i="6"/>
  <c r="G19" i="10"/>
  <c r="J22" i="2"/>
  <c r="G31" i="10"/>
  <c r="N6" i="6"/>
  <c r="J24" i="6"/>
  <c r="J31" i="6"/>
  <c r="J5" i="6"/>
  <c r="J26" i="6"/>
  <c r="J8" i="6"/>
  <c r="H34" i="6"/>
  <c r="B6" i="9" s="1"/>
  <c r="J21" i="2"/>
  <c r="N7" i="6"/>
  <c r="N21" i="2"/>
  <c r="J24" i="2"/>
  <c r="N18" i="6"/>
  <c r="N25" i="6"/>
  <c r="N12" i="6"/>
  <c r="N23" i="6"/>
  <c r="N19" i="6"/>
  <c r="N4" i="6"/>
  <c r="N9" i="6"/>
  <c r="N21" i="6"/>
  <c r="N28" i="6"/>
  <c r="J20" i="2"/>
  <c r="J16" i="2"/>
  <c r="N30" i="2"/>
  <c r="J18" i="2"/>
  <c r="J14" i="2"/>
  <c r="J17" i="2"/>
  <c r="N26" i="2"/>
  <c r="J7" i="2"/>
  <c r="J10" i="2"/>
  <c r="J15" i="2"/>
  <c r="N10" i="2"/>
  <c r="N17" i="2"/>
  <c r="J26" i="2"/>
  <c r="J7" i="6"/>
  <c r="J22" i="6"/>
  <c r="N15" i="6"/>
  <c r="J28" i="2"/>
  <c r="N10" i="6"/>
  <c r="N23" i="2"/>
  <c r="J5" i="2"/>
  <c r="N20" i="6"/>
  <c r="J19" i="2"/>
  <c r="J8" i="2"/>
  <c r="J25" i="2"/>
  <c r="J9" i="2"/>
  <c r="N31" i="2"/>
  <c r="J4" i="2"/>
  <c r="J6" i="2"/>
  <c r="N22" i="6"/>
  <c r="N6" i="2"/>
  <c r="J12" i="2"/>
  <c r="N5" i="6"/>
  <c r="N16" i="6"/>
  <c r="N27" i="6"/>
  <c r="N30" i="6"/>
  <c r="N17" i="6"/>
  <c r="N26" i="6"/>
  <c r="N11" i="6"/>
  <c r="N8" i="6"/>
  <c r="J13" i="2"/>
  <c r="N24" i="6"/>
  <c r="N31" i="6"/>
  <c r="N29" i="6"/>
  <c r="N27" i="2"/>
  <c r="N13" i="6"/>
  <c r="N22" i="2"/>
  <c r="M23" i="7"/>
  <c r="M6" i="7"/>
  <c r="M21" i="7"/>
  <c r="M4" i="7"/>
  <c r="B13" i="9" l="1"/>
  <c r="O25" i="7" s="1"/>
  <c r="B7" i="9"/>
  <c r="O18" i="7" l="1"/>
  <c r="O10" i="7"/>
  <c r="N11" i="8"/>
  <c r="O11" i="8" s="1"/>
  <c r="O21" i="7"/>
  <c r="N21" i="8"/>
  <c r="O21" i="8" s="1"/>
  <c r="N5" i="8"/>
  <c r="O5" i="8" s="1"/>
  <c r="H4" i="11" s="1"/>
  <c r="N28" i="8"/>
  <c r="O28" i="8" s="1"/>
  <c r="N15" i="8"/>
  <c r="O15" i="8" s="1"/>
  <c r="H21" i="11" s="1"/>
  <c r="N24" i="8"/>
  <c r="O24" i="8" s="1"/>
  <c r="N8" i="8"/>
  <c r="O8" i="8" s="1"/>
  <c r="O22" i="7"/>
  <c r="O8" i="7"/>
  <c r="O27" i="7"/>
  <c r="N9" i="8"/>
  <c r="O9" i="8" s="1"/>
  <c r="O5" i="7"/>
  <c r="N12" i="8"/>
  <c r="O12" i="8" s="1"/>
  <c r="H16" i="11" s="1"/>
  <c r="O17" i="7"/>
  <c r="O26" i="7"/>
  <c r="N23" i="8"/>
  <c r="O23" i="8" s="1"/>
  <c r="H15" i="11" s="1"/>
  <c r="N10" i="8"/>
  <c r="O10" i="8" s="1"/>
  <c r="H51" i="11" s="1"/>
  <c r="O15" i="7"/>
  <c r="H46" i="11" s="1"/>
  <c r="O29" i="7"/>
  <c r="O6" i="7"/>
  <c r="H10" i="11" s="1"/>
  <c r="O13" i="7"/>
  <c r="H14" i="11" s="1"/>
  <c r="N18" i="8"/>
  <c r="O18" i="8" s="1"/>
  <c r="H45" i="11" s="1"/>
  <c r="O14" i="7"/>
  <c r="O12" i="7"/>
  <c r="H33" i="11" s="1"/>
  <c r="N7" i="8"/>
  <c r="O7" i="8" s="1"/>
  <c r="H39" i="11" s="1"/>
  <c r="N20" i="8"/>
  <c r="O20" i="8" s="1"/>
  <c r="N4" i="8"/>
  <c r="O4" i="8" s="1"/>
  <c r="H8" i="11" s="1"/>
  <c r="N29" i="8"/>
  <c r="O29" i="8" s="1"/>
  <c r="H30" i="11" s="1"/>
  <c r="N26" i="8"/>
  <c r="O26" i="8" s="1"/>
  <c r="H6" i="11" s="1"/>
  <c r="N17" i="8"/>
  <c r="O17" i="8" s="1"/>
  <c r="H7" i="11" s="1"/>
  <c r="N19" i="8"/>
  <c r="O19" i="8" s="1"/>
  <c r="N25" i="8"/>
  <c r="O25" i="8" s="1"/>
  <c r="O20" i="7"/>
  <c r="N30" i="8"/>
  <c r="O30" i="8" s="1"/>
  <c r="O7" i="7"/>
  <c r="H44" i="11" s="1"/>
  <c r="N14" i="8"/>
  <c r="O14" i="8" s="1"/>
  <c r="H36" i="11" s="1"/>
  <c r="N22" i="8"/>
  <c r="O22" i="8" s="1"/>
  <c r="H49" i="11" s="1"/>
  <c r="N6" i="8"/>
  <c r="O6" i="8" s="1"/>
  <c r="N27" i="8"/>
  <c r="O27" i="8" s="1"/>
  <c r="H34" i="11" s="1"/>
  <c r="O24" i="7"/>
  <c r="O11" i="7"/>
  <c r="O9" i="7"/>
  <c r="H54" i="11" s="1"/>
  <c r="N13" i="8"/>
  <c r="O13" i="8" s="1"/>
  <c r="O4" i="7"/>
  <c r="O28" i="7"/>
  <c r="O23" i="7"/>
  <c r="N16" i="8"/>
  <c r="O16" i="8" s="1"/>
  <c r="H3" i="11" s="1"/>
  <c r="O19" i="7"/>
  <c r="H18" i="11" s="1"/>
  <c r="O16" i="7"/>
  <c r="H24" i="11" s="1"/>
  <c r="P17" i="6"/>
  <c r="H26" i="10" s="1"/>
  <c r="P21" i="6"/>
  <c r="H35" i="10" s="1"/>
  <c r="P6" i="6"/>
  <c r="H9" i="10" s="1"/>
  <c r="O7" i="2"/>
  <c r="P7" i="2" s="1"/>
  <c r="O14" i="2"/>
  <c r="P14" i="2" s="1"/>
  <c r="O25" i="2"/>
  <c r="P25" i="2" s="1"/>
  <c r="P27" i="6"/>
  <c r="H51" i="10" s="1"/>
  <c r="O6" i="2"/>
  <c r="P6" i="2" s="1"/>
  <c r="O22" i="2"/>
  <c r="P22" i="2" s="1"/>
  <c r="P5" i="6"/>
  <c r="H7" i="10" s="1"/>
  <c r="P16" i="6"/>
  <c r="H25" i="10" s="1"/>
  <c r="P9" i="6"/>
  <c r="H15" i="10" s="1"/>
  <c r="P24" i="6"/>
  <c r="H41" i="10" s="1"/>
  <c r="O17" i="2"/>
  <c r="P17" i="2" s="1"/>
  <c r="O18" i="2"/>
  <c r="P18" i="2" s="1"/>
  <c r="P8" i="6"/>
  <c r="H14" i="10" s="1"/>
  <c r="P14" i="6"/>
  <c r="H21" i="10" s="1"/>
  <c r="P29" i="6"/>
  <c r="H54" i="10" s="1"/>
  <c r="P31" i="6"/>
  <c r="H56" i="10" s="1"/>
  <c r="O9" i="2"/>
  <c r="P9" i="2" s="1"/>
  <c r="P7" i="6"/>
  <c r="H11" i="10" s="1"/>
  <c r="P4" i="6"/>
  <c r="H4" i="10" s="1"/>
  <c r="O4" i="2"/>
  <c r="P4" i="2" s="1"/>
  <c r="O30" i="2"/>
  <c r="P30" i="2" s="1"/>
  <c r="O10" i="2"/>
  <c r="P10" i="2" s="1"/>
  <c r="O19" i="2"/>
  <c r="P19" i="2" s="1"/>
  <c r="O21" i="2"/>
  <c r="P21" i="2" s="1"/>
  <c r="O12" i="2"/>
  <c r="P12" i="2" s="1"/>
  <c r="O13" i="2"/>
  <c r="P13" i="2" s="1"/>
  <c r="P15" i="6"/>
  <c r="H23" i="10" s="1"/>
  <c r="P11" i="6"/>
  <c r="H18" i="10" s="1"/>
  <c r="O16" i="2"/>
  <c r="P16" i="2" s="1"/>
  <c r="H22" i="10" s="1"/>
  <c r="P13" i="6"/>
  <c r="H19" i="10" s="1"/>
  <c r="P12" i="6"/>
  <c r="H20" i="10" s="1"/>
  <c r="P10" i="6"/>
  <c r="H16" i="10" s="1"/>
  <c r="P22" i="6"/>
  <c r="H37" i="10" s="1"/>
  <c r="O27" i="2"/>
  <c r="P27" i="2" s="1"/>
  <c r="O28" i="2"/>
  <c r="P28" i="2" s="1"/>
  <c r="O15" i="2"/>
  <c r="P15" i="2" s="1"/>
  <c r="P25" i="6"/>
  <c r="H44" i="10" s="1"/>
  <c r="O20" i="2"/>
  <c r="P20" i="2" s="1"/>
  <c r="O11" i="2"/>
  <c r="P11" i="2" s="1"/>
  <c r="O8" i="2"/>
  <c r="P8" i="2" s="1"/>
  <c r="H3" i="10" s="1"/>
  <c r="P19" i="6"/>
  <c r="H30" i="10" s="1"/>
  <c r="P28" i="6"/>
  <c r="H53" i="10" s="1"/>
  <c r="P18" i="6"/>
  <c r="H27" i="10" s="1"/>
  <c r="P26" i="6"/>
  <c r="H48" i="10" s="1"/>
  <c r="O31" i="2"/>
  <c r="P31" i="2" s="1"/>
  <c r="O5" i="2"/>
  <c r="P5" i="2" s="1"/>
  <c r="P20" i="6"/>
  <c r="H34" i="10" s="1"/>
  <c r="O26" i="2"/>
  <c r="P26" i="2" s="1"/>
  <c r="O23" i="2"/>
  <c r="P23" i="2" s="1"/>
  <c r="P30" i="6"/>
  <c r="H55" i="10" s="1"/>
  <c r="O29" i="2"/>
  <c r="P29" i="2" s="1"/>
  <c r="P23" i="6"/>
  <c r="H39" i="10" s="1"/>
  <c r="O24" i="2"/>
  <c r="P24" i="2" s="1"/>
  <c r="H5" i="11" l="1"/>
  <c r="H27" i="11"/>
  <c r="H25" i="11"/>
  <c r="H50" i="11"/>
  <c r="H52" i="11"/>
  <c r="H41" i="11"/>
  <c r="H53" i="11"/>
  <c r="H13" i="11"/>
  <c r="H23" i="11"/>
  <c r="H55" i="11"/>
  <c r="H42" i="11"/>
  <c r="H31" i="11"/>
  <c r="H48" i="11"/>
  <c r="H47" i="11"/>
  <c r="H12" i="11"/>
  <c r="H26" i="11"/>
  <c r="H17" i="11"/>
  <c r="H22" i="11"/>
  <c r="H9" i="11"/>
  <c r="H11" i="11"/>
  <c r="H43" i="11"/>
  <c r="H28" i="11"/>
  <c r="H38" i="11"/>
  <c r="H29" i="11"/>
  <c r="H19" i="11"/>
  <c r="H37" i="11"/>
  <c r="H40" i="11"/>
  <c r="H32" i="11"/>
  <c r="H35" i="11"/>
  <c r="H20" i="11"/>
  <c r="H46" i="10"/>
  <c r="H40" i="10"/>
  <c r="H10" i="10"/>
  <c r="H13" i="10"/>
  <c r="H38" i="10"/>
  <c r="H24" i="10"/>
  <c r="H28" i="10"/>
  <c r="H5" i="10"/>
  <c r="H42" i="10"/>
  <c r="H33" i="10"/>
  <c r="H29" i="10"/>
  <c r="H12" i="10"/>
  <c r="H50" i="10"/>
  <c r="H32" i="10"/>
  <c r="H49" i="10"/>
  <c r="H6" i="10"/>
  <c r="H45" i="10"/>
  <c r="H8" i="10"/>
  <c r="H57" i="10"/>
  <c r="H17" i="10"/>
  <c r="H43" i="10"/>
  <c r="H52" i="10"/>
  <c r="H47" i="10"/>
  <c r="H31" i="10"/>
  <c r="H36" i="10"/>
</calcChain>
</file>

<file path=xl/sharedStrings.xml><?xml version="1.0" encoding="utf-8"?>
<sst xmlns="http://schemas.openxmlformats.org/spreadsheetml/2006/main" count="1098" uniqueCount="299">
  <si>
    <t>Karen Gobey</t>
  </si>
  <si>
    <t>Innocent Violet</t>
  </si>
  <si>
    <t>Rachel Coke</t>
  </si>
  <si>
    <t>Willow The Wisp</t>
  </si>
  <si>
    <t>Sharon Moss</t>
  </si>
  <si>
    <t>Mister Tumble</t>
  </si>
  <si>
    <t>Justine Jackman</t>
  </si>
  <si>
    <t>Master McCoy</t>
  </si>
  <si>
    <t>Andrea Cox</t>
  </si>
  <si>
    <t>Dav</t>
  </si>
  <si>
    <t>Sarah Couzens</t>
  </si>
  <si>
    <t>Sandskier</t>
  </si>
  <si>
    <t>Teresa Ventimiglia</t>
  </si>
  <si>
    <t>Cee Bee</t>
  </si>
  <si>
    <t>Aimee Conlon</t>
  </si>
  <si>
    <t>Tricky Business</t>
  </si>
  <si>
    <t>Laura Nelmes</t>
  </si>
  <si>
    <t>Home Farm Lily</t>
  </si>
  <si>
    <t>Samantha Gibbs</t>
  </si>
  <si>
    <t>Emilius</t>
  </si>
  <si>
    <t>Shanice Walton</t>
  </si>
  <si>
    <t>Verdict</t>
  </si>
  <si>
    <t>Fiona Hunt</t>
  </si>
  <si>
    <t>Miss Congeniality</t>
  </si>
  <si>
    <t>A</t>
  </si>
  <si>
    <t>B</t>
  </si>
  <si>
    <t>C</t>
  </si>
  <si>
    <t>D</t>
  </si>
  <si>
    <t>Dana Parry</t>
  </si>
  <si>
    <t>Master Ming</t>
  </si>
  <si>
    <t>Becky Oxenham</t>
  </si>
  <si>
    <t>Bee Spotted</t>
  </si>
  <si>
    <t>Renee Watkins</t>
  </si>
  <si>
    <t>Mazevern Domino</t>
  </si>
  <si>
    <t>Naomi Watkins</t>
  </si>
  <si>
    <t>Domino Double Six</t>
  </si>
  <si>
    <t>Dawn Clarke</t>
  </si>
  <si>
    <t>Lady Tash</t>
  </si>
  <si>
    <t>Saxon Dressage Group</t>
  </si>
  <si>
    <t>Bouncer</t>
  </si>
  <si>
    <t>Naomi Carter</t>
  </si>
  <si>
    <t>Carnazookie</t>
  </si>
  <si>
    <t>Harriet Wixted</t>
  </si>
  <si>
    <t>Archers Bay</t>
  </si>
  <si>
    <t>Jim Fox</t>
  </si>
  <si>
    <t>Spirit</t>
  </si>
  <si>
    <t>Saxon Dressage Group Ind</t>
  </si>
  <si>
    <t>Louise Kelly-Ramear</t>
  </si>
  <si>
    <t>Splash</t>
  </si>
  <si>
    <t>Wessex Gold Dior</t>
  </si>
  <si>
    <t>Rita West</t>
  </si>
  <si>
    <t>Alot About Lexy</t>
  </si>
  <si>
    <t>Kate Brown</t>
  </si>
  <si>
    <t>Limited Edition</t>
  </si>
  <si>
    <t>Wendy Lappington</t>
  </si>
  <si>
    <t>Loxley Monkey</t>
  </si>
  <si>
    <t>Wessex Gold Arella</t>
  </si>
  <si>
    <t>Joanne Manning</t>
  </si>
  <si>
    <t>Llanbabo Liberty</t>
  </si>
  <si>
    <t>Janet Stares</t>
  </si>
  <si>
    <t>Caminito</t>
  </si>
  <si>
    <t>Justine Scott</t>
  </si>
  <si>
    <t>Bradleystoke</t>
  </si>
  <si>
    <t>Kennet Vale Sauvignon</t>
  </si>
  <si>
    <t>Hannah Freeman</t>
  </si>
  <si>
    <t>Julia Harper</t>
  </si>
  <si>
    <t>Julie Bush</t>
  </si>
  <si>
    <t>Katie Gale</t>
  </si>
  <si>
    <t>Kennet Vale Chardonnay</t>
  </si>
  <si>
    <t>Emma Keenan</t>
  </si>
  <si>
    <t>Ballyskeagh Sand</t>
  </si>
  <si>
    <t>Sophie Meehan</t>
  </si>
  <si>
    <t>S&amp;DRC</t>
  </si>
  <si>
    <t>Jo Vincent</t>
  </si>
  <si>
    <t>Cundlegreen Alexander</t>
  </si>
  <si>
    <t>Sarah Tingey</t>
  </si>
  <si>
    <t>Kiltula Lad</t>
  </si>
  <si>
    <t>Nicola Davis</t>
  </si>
  <si>
    <t>Cooksworthy Ransom</t>
  </si>
  <si>
    <t>S&amp;DRC Ind</t>
  </si>
  <si>
    <t>Megan Field</t>
  </si>
  <si>
    <t>Iain Flower</t>
  </si>
  <si>
    <t>No Surrender</t>
  </si>
  <si>
    <t>Sue Bromyard</t>
  </si>
  <si>
    <t>Killowen Nan</t>
  </si>
  <si>
    <t>Adrian Palmer</t>
  </si>
  <si>
    <t>Flashback III</t>
  </si>
  <si>
    <t>Sarah Palmer</t>
  </si>
  <si>
    <t>Whitehawk Drifter</t>
  </si>
  <si>
    <t>Becky Morby</t>
  </si>
  <si>
    <t>Smithy</t>
  </si>
  <si>
    <t>Kay Webb</t>
  </si>
  <si>
    <t>Stillbrook Smiler</t>
  </si>
  <si>
    <t>Claire Richards</t>
  </si>
  <si>
    <t>It's Magic</t>
  </si>
  <si>
    <t>Leanne Fitton</t>
  </si>
  <si>
    <t>Imperial Galaxy</t>
  </si>
  <si>
    <t>Frances Palmer</t>
  </si>
  <si>
    <t>Gwennog Telynores</t>
  </si>
  <si>
    <t>Barbara Caddick</t>
  </si>
  <si>
    <t>Sabinas Firecracker</t>
  </si>
  <si>
    <t>Sue Taylor</t>
  </si>
  <si>
    <t>Speckles</t>
  </si>
  <si>
    <t>Sara Beamson</t>
  </si>
  <si>
    <t>Hintons Fairground</t>
  </si>
  <si>
    <t>Gemma Allan</t>
  </si>
  <si>
    <t>Laurens Pride</t>
  </si>
  <si>
    <t>Chris Clark</t>
  </si>
  <si>
    <t>Croesnant Caradog</t>
  </si>
  <si>
    <t>Bryony Jones</t>
  </si>
  <si>
    <t>Vikki Swindell</t>
  </si>
  <si>
    <t>Temple Clover Belle</t>
  </si>
  <si>
    <t>Sue Portch</t>
  </si>
  <si>
    <t>Newz Flash</t>
  </si>
  <si>
    <t>Elaine Gibbs</t>
  </si>
  <si>
    <t>V</t>
  </si>
  <si>
    <t>Severn Vale Tena</t>
  </si>
  <si>
    <t>Gemma Hobbs</t>
  </si>
  <si>
    <t>Away with the Fairies</t>
  </si>
  <si>
    <t>Severn Vale Contraltos</t>
  </si>
  <si>
    <t>Kelly Wapples</t>
  </si>
  <si>
    <t>Clovers Jimmy Choo</t>
  </si>
  <si>
    <t>Nicky Conway</t>
  </si>
  <si>
    <t>Somora</t>
  </si>
  <si>
    <t>Karen Messenger</t>
  </si>
  <si>
    <t>Kiwi</t>
  </si>
  <si>
    <t>Severn Vale Bass</t>
  </si>
  <si>
    <t>Bev Snavey</t>
  </si>
  <si>
    <t>Rolo</t>
  </si>
  <si>
    <t>Katherine Hills</t>
  </si>
  <si>
    <t>Serve Chilled</t>
  </si>
  <si>
    <t>Louise Gibbons</t>
  </si>
  <si>
    <t>Montanna Heights</t>
  </si>
  <si>
    <t>Ashleigh Carver</t>
  </si>
  <si>
    <t>Northern Diamond Dancer</t>
  </si>
  <si>
    <t>Severn Vale Sopranos</t>
  </si>
  <si>
    <t>Sian Coles</t>
  </si>
  <si>
    <t>Temple Miss</t>
  </si>
  <si>
    <t>Steph Carter</t>
  </si>
  <si>
    <t>Dear Alice</t>
  </si>
  <si>
    <t>Cotswold Edge Blue</t>
  </si>
  <si>
    <t>Cotswold Edge Red</t>
  </si>
  <si>
    <t>Kings Leaze Purple</t>
  </si>
  <si>
    <t>Kings Leaze Orange</t>
  </si>
  <si>
    <t>B&amp;DRC Green</t>
  </si>
  <si>
    <t>B&amp;DRC Yellow</t>
  </si>
  <si>
    <t>B&amp;DRC Blue</t>
  </si>
  <si>
    <t>B&amp;DRC Red</t>
  </si>
  <si>
    <t>Chantelle Bucknell</t>
  </si>
  <si>
    <t>Arkansas Royal Lady</t>
  </si>
  <si>
    <t>Jane Lipington</t>
  </si>
  <si>
    <t>Beau</t>
  </si>
  <si>
    <t>Jenny Watkins</t>
  </si>
  <si>
    <t>Rolex Free</t>
  </si>
  <si>
    <t>Kim Walker</t>
  </si>
  <si>
    <t>Carla May</t>
  </si>
  <si>
    <t>Bath Yellow</t>
  </si>
  <si>
    <t>Sally Gardiner</t>
  </si>
  <si>
    <t>Rufus Rocks</t>
  </si>
  <si>
    <t>Bath Blue</t>
  </si>
  <si>
    <t>Janet Knight</t>
  </si>
  <si>
    <t>Johnny II</t>
  </si>
  <si>
    <t>Stacey Martin</t>
  </si>
  <si>
    <t>Ladykillers Little John</t>
  </si>
  <si>
    <t>Melanie Lawless</t>
  </si>
  <si>
    <t>Fosters Boy</t>
  </si>
  <si>
    <t>Tia Maria</t>
  </si>
  <si>
    <t>Kate Raynor</t>
  </si>
  <si>
    <t>Paxford Whitney</t>
  </si>
  <si>
    <t>Rachel James</t>
  </si>
  <si>
    <t>Alone</t>
  </si>
  <si>
    <t>Bath Green</t>
  </si>
  <si>
    <t>Alexis Symes</t>
  </si>
  <si>
    <t>Glen Carter</t>
  </si>
  <si>
    <t>Bath Pink</t>
  </si>
  <si>
    <t>Rachel Yeomans</t>
  </si>
  <si>
    <t>Dylan</t>
  </si>
  <si>
    <t>Jenny Pickup</t>
  </si>
  <si>
    <t>Flightline Lucas</t>
  </si>
  <si>
    <t>Georgina Bryce</t>
  </si>
  <si>
    <t>Trefaldwyn Dylan</t>
  </si>
  <si>
    <t>Jacqueline Rutty</t>
  </si>
  <si>
    <t>Hugo Where I Go</t>
  </si>
  <si>
    <t>Bath Red</t>
  </si>
  <si>
    <t>Gayle King</t>
  </si>
  <si>
    <t>Colin</t>
  </si>
  <si>
    <t>Jill Holt</t>
  </si>
  <si>
    <t>Silk Suds</t>
  </si>
  <si>
    <t>Sylvia Thomas</t>
  </si>
  <si>
    <t>Zachary</t>
  </si>
  <si>
    <t>Rider</t>
  </si>
  <si>
    <t>Horse</t>
  </si>
  <si>
    <t>Membership No</t>
  </si>
  <si>
    <t>Team</t>
  </si>
  <si>
    <t>Section</t>
  </si>
  <si>
    <t>Number</t>
  </si>
  <si>
    <t>Time</t>
  </si>
  <si>
    <t>Section A - Test D2</t>
  </si>
  <si>
    <t>Section B - Test D2</t>
  </si>
  <si>
    <t>Section C - Test D10</t>
  </si>
  <si>
    <t>Section D - Test D10</t>
  </si>
  <si>
    <t>No</t>
  </si>
  <si>
    <t>Riding Club</t>
  </si>
  <si>
    <t>Simmone White</t>
  </si>
  <si>
    <t>Patricia's Delight</t>
  </si>
  <si>
    <t>Frampton Rockets</t>
  </si>
  <si>
    <t>Linda Lovell</t>
  </si>
  <si>
    <t>Statesman VI</t>
  </si>
  <si>
    <t>Davinia Perry</t>
  </si>
  <si>
    <t>Widlake Double Bounce</t>
  </si>
  <si>
    <t>Sophie Hinks</t>
  </si>
  <si>
    <t>Buryhill's Jewel</t>
  </si>
  <si>
    <t>Rebecca Charley</t>
  </si>
  <si>
    <t>Never Call Me Madam</t>
  </si>
  <si>
    <t>Rachael Chamberlayne</t>
  </si>
  <si>
    <t>Gloster Gremlin</t>
  </si>
  <si>
    <t>Lucy Lazaro-Keen</t>
  </si>
  <si>
    <t>Pandora's Elpis</t>
  </si>
  <si>
    <t>Sheenagh Bragg</t>
  </si>
  <si>
    <t>Star of Freedom</t>
  </si>
  <si>
    <t>Frampton Sparklers</t>
  </si>
  <si>
    <t>Rosie Bathurst</t>
  </si>
  <si>
    <t>Aurora Dancing</t>
  </si>
  <si>
    <t>Fiona Symes</t>
  </si>
  <si>
    <t>Hackpen Heights</t>
  </si>
  <si>
    <t>Annitta Engel</t>
  </si>
  <si>
    <t>Raindancer II</t>
  </si>
  <si>
    <t>Angela Clark</t>
  </si>
  <si>
    <t>Lexie</t>
  </si>
  <si>
    <t>Becky Scammell</t>
  </si>
  <si>
    <t>Milor de Borie</t>
  </si>
  <si>
    <t>Philli Hall</t>
  </si>
  <si>
    <t>Sarah McMurray</t>
  </si>
  <si>
    <t>Super Love</t>
  </si>
  <si>
    <t>Lynette Morrison</t>
  </si>
  <si>
    <t>Akehurst Take a Chance</t>
  </si>
  <si>
    <t>VWH Lions</t>
  </si>
  <si>
    <t>VWH Tigers</t>
  </si>
  <si>
    <t>Moylena Fairy Prince</t>
  </si>
  <si>
    <t>Moorbridge Bernie</t>
  </si>
  <si>
    <t>Attychree Prince</t>
  </si>
  <si>
    <t>Mister Manchego</t>
  </si>
  <si>
    <t>Little Miss Mabel</t>
  </si>
  <si>
    <t>Joanna Howse</t>
  </si>
  <si>
    <t>Paulbeg Miss Miller</t>
  </si>
  <si>
    <t>Eleanor Newman</t>
  </si>
  <si>
    <t>Dolly Dimple</t>
  </si>
  <si>
    <t>Alex Richards</t>
  </si>
  <si>
    <t>Salsa Storm</t>
  </si>
  <si>
    <t>Abigail Evans</t>
  </si>
  <si>
    <t>Prince Zar</t>
  </si>
  <si>
    <t>Test score</t>
  </si>
  <si>
    <t>Collectives</t>
  </si>
  <si>
    <t>Total score</t>
  </si>
  <si>
    <t>Overall Percentage</t>
  </si>
  <si>
    <t>D2</t>
  </si>
  <si>
    <t>D10</t>
  </si>
  <si>
    <t>PLACING</t>
  </si>
  <si>
    <t>Check</t>
  </si>
  <si>
    <t>Arena %</t>
  </si>
  <si>
    <t>Added marks</t>
  </si>
  <si>
    <t>Revised percentage</t>
  </si>
  <si>
    <t>Add the difference to the lowest arena</t>
  </si>
  <si>
    <t>Difference</t>
  </si>
  <si>
    <t>Averaging for overall individual placings</t>
  </si>
  <si>
    <t>Average (excluding highest and lowest)</t>
  </si>
  <si>
    <t>Sec A</t>
  </si>
  <si>
    <t>Sec C</t>
  </si>
  <si>
    <t>Sec D</t>
  </si>
  <si>
    <t>Sec B</t>
  </si>
  <si>
    <t>Revised percentage after averaging</t>
  </si>
  <si>
    <t>Individual position</t>
  </si>
  <si>
    <t>NOVICE INDIVIDUAL SCORES</t>
  </si>
  <si>
    <t>PRELIM INDIVIDUAL SCORES</t>
  </si>
  <si>
    <t>SENIOR TEAMS</t>
  </si>
  <si>
    <t>PLACING IN ARENA</t>
  </si>
  <si>
    <t>Best 3 scores</t>
  </si>
  <si>
    <t>OVERALL PLACE</t>
  </si>
  <si>
    <t>Name</t>
  </si>
  <si>
    <t>RC number</t>
  </si>
  <si>
    <t>Polly Chicago</t>
  </si>
  <si>
    <t>Polly Cornwell</t>
  </si>
  <si>
    <t>Chadwick Too</t>
  </si>
  <si>
    <t>Masque</t>
  </si>
  <si>
    <t>Ceri</t>
  </si>
  <si>
    <t>Holly Bragg</t>
  </si>
  <si>
    <t>Sandstorm</t>
  </si>
  <si>
    <t>Gill Penberth</t>
  </si>
  <si>
    <t>Doubtless Confidence</t>
  </si>
  <si>
    <t>Sue Joans</t>
  </si>
  <si>
    <t>Northwoods Preston</t>
  </si>
  <si>
    <t>Scarlett Fantasty</t>
  </si>
  <si>
    <t>Jacobs Ladder</t>
  </si>
  <si>
    <t>1ST</t>
  </si>
  <si>
    <t>2ND</t>
  </si>
  <si>
    <t>3RD</t>
  </si>
  <si>
    <t>4TH</t>
  </si>
  <si>
    <t>6TH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</si>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</sst>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u/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164" fontId="5" fillId="0" borderId="0" xfId="2" applyNumberFormat="1" applyFont="1" applyFill="1"/>
    <xf numFmtId="0" fontId="0" fillId="0" borderId="0" xfId="0" applyFill="1"/>
    <xf numFmtId="164" fontId="0" fillId="0" borderId="0" xfId="2" applyNumberFormat="1" applyFont="1" applyFill="1"/>
    <xf numFmtId="0" fontId="0" fillId="0" borderId="0" xfId="0" applyFont="1" applyFill="1"/>
    <xf numFmtId="0" fontId="5" fillId="0" borderId="0" xfId="0" applyFont="1" applyBorder="1" applyAlignment="1"/>
    <xf numFmtId="0" fontId="5" fillId="0" borderId="0" xfId="0" applyFont="1" applyBorder="1"/>
    <xf numFmtId="164" fontId="5" fillId="0" borderId="0" xfId="2" applyNumberFormat="1" applyFont="1" applyBorder="1"/>
    <xf numFmtId="0" fontId="5" fillId="0" borderId="2" xfId="0" applyFont="1" applyBorder="1"/>
    <xf numFmtId="0" fontId="5" fillId="0" borderId="0" xfId="0" applyFont="1"/>
    <xf numFmtId="0" fontId="5" fillId="2" borderId="0" xfId="0" applyFont="1" applyFill="1"/>
    <xf numFmtId="0" fontId="0" fillId="0" borderId="0" xfId="0" applyBorder="1"/>
    <xf numFmtId="164" fontId="0" fillId="0" borderId="0" xfId="2" applyNumberFormat="1" applyFont="1" applyBorder="1"/>
    <xf numFmtId="0" fontId="0" fillId="0" borderId="2" xfId="0" applyBorder="1"/>
    <xf numFmtId="16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2" applyNumberFormat="1" applyFont="1" applyBorder="1"/>
    <xf numFmtId="0" fontId="0" fillId="0" borderId="3" xfId="0" applyBorder="1"/>
    <xf numFmtId="164" fontId="7" fillId="0" borderId="0" xfId="0" applyNumberFormat="1" applyFont="1"/>
    <xf numFmtId="0" fontId="6" fillId="0" borderId="0" xfId="3"/>
    <xf numFmtId="10" fontId="6" fillId="0" borderId="0" xfId="3" applyNumberFormat="1"/>
    <xf numFmtId="0" fontId="5" fillId="0" borderId="0" xfId="3" applyFont="1"/>
    <xf numFmtId="0" fontId="0" fillId="0" borderId="4" xfId="0" applyBorder="1"/>
    <xf numFmtId="164" fontId="0" fillId="0" borderId="4" xfId="2" applyNumberFormat="1" applyFont="1" applyBorder="1"/>
    <xf numFmtId="0" fontId="0" fillId="0" borderId="5" xfId="0" applyBorder="1"/>
    <xf numFmtId="165" fontId="5" fillId="0" borderId="0" xfId="1" applyNumberFormat="1" applyFont="1"/>
    <xf numFmtId="0" fontId="0" fillId="0" borderId="0" xfId="0" applyAlignment="1">
      <alignment horizontal="right"/>
    </xf>
    <xf numFmtId="10" fontId="0" fillId="0" borderId="0" xfId="2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3" applyBorder="1" applyAlignment="1">
      <alignment horizontal="center"/>
    </xf>
    <xf numFmtId="0" fontId="6" fillId="0" borderId="0" xfId="3" applyBorder="1" applyAlignment="1"/>
    <xf numFmtId="0" fontId="8" fillId="0" borderId="0" xfId="3" applyFont="1" applyBorder="1" applyAlignment="1"/>
    <xf numFmtId="0" fontId="6" fillId="0" borderId="0" xfId="3" applyBorder="1"/>
    <xf numFmtId="164" fontId="0" fillId="0" borderId="0" xfId="4" applyNumberFormat="1" applyFont="1" applyBorder="1"/>
    <xf numFmtId="0" fontId="5" fillId="0" borderId="6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4" xfId="3" applyFont="1" applyBorder="1" applyAlignment="1"/>
    <xf numFmtId="0" fontId="5" fillId="0" borderId="4" xfId="3" applyFont="1" applyBorder="1"/>
    <xf numFmtId="164" fontId="5" fillId="0" borderId="4" xfId="4" applyNumberFormat="1" applyFont="1" applyBorder="1"/>
    <xf numFmtId="0" fontId="5" fillId="0" borderId="7" xfId="3" applyFont="1" applyFill="1" applyBorder="1"/>
    <xf numFmtId="0" fontId="5" fillId="0" borderId="0" xfId="3" applyFont="1" applyBorder="1"/>
    <xf numFmtId="0" fontId="5" fillId="2" borderId="0" xfId="3" applyFont="1" applyFill="1" applyBorder="1"/>
    <xf numFmtId="20" fontId="6" fillId="0" borderId="0" xfId="3" applyNumberFormat="1" applyBorder="1" applyAlignment="1">
      <alignment horizontal="center"/>
    </xf>
    <xf numFmtId="0" fontId="6" fillId="0" borderId="4" xfId="3" applyBorder="1"/>
    <xf numFmtId="164" fontId="0" fillId="0" borderId="4" xfId="4" applyNumberFormat="1" applyFont="1" applyBorder="1"/>
    <xf numFmtId="0" fontId="6" fillId="0" borderId="7" xfId="3" applyBorder="1"/>
    <xf numFmtId="0" fontId="6" fillId="0" borderId="0" xfId="3" applyFont="1" applyBorder="1" applyAlignment="1"/>
    <xf numFmtId="0" fontId="9" fillId="0" borderId="0" xfId="3" applyFont="1" applyBorder="1" applyAlignment="1"/>
    <xf numFmtId="0" fontId="6" fillId="0" borderId="9" xfId="3" applyBorder="1"/>
    <xf numFmtId="0" fontId="6" fillId="0" borderId="10" xfId="3" applyBorder="1" applyAlignment="1">
      <alignment horizontal="center"/>
    </xf>
    <xf numFmtId="0" fontId="6" fillId="0" borderId="1" xfId="3" applyFont="1" applyBorder="1" applyAlignment="1"/>
    <xf numFmtId="0" fontId="9" fillId="0" borderId="1" xfId="3" applyFont="1" applyBorder="1" applyAlignment="1"/>
    <xf numFmtId="0" fontId="6" fillId="0" borderId="1" xfId="3" applyBorder="1"/>
    <xf numFmtId="164" fontId="0" fillId="0" borderId="1" xfId="4" applyNumberFormat="1" applyFont="1" applyBorder="1"/>
    <xf numFmtId="0" fontId="6" fillId="0" borderId="11" xfId="3" applyBorder="1"/>
    <xf numFmtId="20" fontId="6" fillId="0" borderId="1" xfId="3" applyNumberFormat="1" applyBorder="1" applyAlignment="1">
      <alignment horizontal="center"/>
    </xf>
    <xf numFmtId="0" fontId="6" fillId="0" borderId="1" xfId="3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6" xfId="0" applyBorder="1" applyAlignment="1">
      <alignment horizontal="center"/>
    </xf>
    <xf numFmtId="0" fontId="0" fillId="0" borderId="4" xfId="0" applyNumberFormat="1" applyBorder="1"/>
    <xf numFmtId="0" fontId="0" fillId="0" borderId="8" xfId="0" applyBorder="1" applyAlignment="1">
      <alignment horizontal="center"/>
    </xf>
    <xf numFmtId="0" fontId="0" fillId="0" borderId="0" xfId="0" applyNumberFormat="1" applyBorder="1"/>
    <xf numFmtId="0" fontId="0" fillId="0" borderId="10" xfId="0" applyBorder="1" applyAlignment="1">
      <alignment horizontal="center"/>
    </xf>
    <xf numFmtId="0" fontId="0" fillId="0" borderId="1" xfId="0" applyNumberFormat="1" applyBorder="1"/>
    <xf numFmtId="10" fontId="0" fillId="0" borderId="0" xfId="2" applyNumberFormat="1" applyFont="1" applyFill="1"/>
    <xf numFmtId="10" fontId="5" fillId="0" borderId="0" xfId="2" applyNumberFormat="1" applyFont="1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0" fillId="2" borderId="0" xfId="0" applyFill="1"/>
    <xf numFmtId="10" fontId="0" fillId="2" borderId="0" xfId="2" applyNumberFormat="1" applyFont="1" applyFill="1"/>
    <xf numFmtId="0" fontId="0" fillId="3" borderId="8" xfId="0" applyFill="1" applyBorder="1" applyAlignment="1">
      <alignment horizontal="center"/>
    </xf>
    <xf numFmtId="0" fontId="0" fillId="3" borderId="0" xfId="0" applyNumberFormat="1" applyFill="1" applyBorder="1"/>
    <xf numFmtId="0" fontId="0" fillId="3" borderId="0" xfId="0" applyFill="1" applyBorder="1"/>
    <xf numFmtId="164" fontId="0" fillId="3" borderId="0" xfId="2" applyNumberFormat="1" applyFont="1" applyFill="1" applyBorder="1"/>
    <xf numFmtId="0" fontId="0" fillId="3" borderId="2" xfId="0" applyFill="1" applyBorder="1"/>
    <xf numFmtId="164" fontId="7" fillId="3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6" fillId="2" borderId="0" xfId="3" applyFill="1" applyBorder="1"/>
    <xf numFmtId="164" fontId="0" fillId="2" borderId="0" xfId="4" applyNumberFormat="1" applyFont="1" applyFill="1" applyBorder="1"/>
    <xf numFmtId="0" fontId="6" fillId="2" borderId="9" xfId="3" applyFill="1" applyBorder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1"/>
  <sheetViews>
    <sheetView zoomScale="90" zoomScaleNormal="90" workbookViewId="0">
      <pane ySplit="1" topLeftCell="A2" activePane="bottomLeft" state="frozen"/>
      <selection pane="bottomLeft" activeCell="I91" sqref="I91"/>
    </sheetView>
  </sheetViews>
  <sheetFormatPr defaultRowHeight="18" customHeight="1" outlineLevelCol="1" x14ac:dyDescent="0.25"/>
  <cols>
    <col min="1" max="1" width="9.140625" style="2"/>
    <col min="2" max="2" width="7.5703125" style="2" bestFit="1" customWidth="1"/>
    <col min="3" max="3" width="9.5703125" style="3" hidden="1" customWidth="1"/>
    <col min="4" max="4" width="21.5703125" bestFit="1" customWidth="1"/>
    <col min="5" max="5" width="26.85546875" bestFit="1" customWidth="1"/>
    <col min="6" max="6" width="15.5703125" style="2" hidden="1" customWidth="1" outlineLevel="1"/>
    <col min="7" max="7" width="24.42578125" bestFit="1" customWidth="1" collapsed="1"/>
    <col min="8" max="8" width="12" style="12" bestFit="1" customWidth="1"/>
    <col min="9" max="10" width="12.7109375" style="12" bestFit="1" customWidth="1"/>
    <col min="11" max="11" width="21.42578125" style="77" bestFit="1" customWidth="1"/>
    <col min="12" max="12" width="5.28515625" style="12" bestFit="1" customWidth="1"/>
    <col min="13" max="13" width="8.140625" style="12" customWidth="1"/>
    <col min="14" max="15" width="9.140625" style="12"/>
  </cols>
  <sheetData>
    <row r="1" spans="1:15" s="1" customFormat="1" ht="18" customHeight="1" x14ac:dyDescent="0.25">
      <c r="A1" s="7" t="s">
        <v>195</v>
      </c>
      <c r="B1" s="7" t="s">
        <v>194</v>
      </c>
      <c r="C1" s="8" t="s">
        <v>196</v>
      </c>
      <c r="D1" s="7" t="s">
        <v>190</v>
      </c>
      <c r="E1" s="7" t="s">
        <v>191</v>
      </c>
      <c r="F1" s="7" t="s">
        <v>192</v>
      </c>
      <c r="G1" s="7" t="s">
        <v>193</v>
      </c>
      <c r="H1" s="9" t="s">
        <v>251</v>
      </c>
      <c r="I1" s="10" t="s">
        <v>252</v>
      </c>
      <c r="J1" s="10" t="s">
        <v>253</v>
      </c>
      <c r="K1" s="78" t="s">
        <v>254</v>
      </c>
      <c r="L1" s="10" t="s">
        <v>255</v>
      </c>
      <c r="M1" s="10">
        <v>250</v>
      </c>
      <c r="N1" s="10" t="s">
        <v>256</v>
      </c>
      <c r="O1" s="10">
        <v>240</v>
      </c>
    </row>
    <row r="2" spans="1:15" ht="18" hidden="1" customHeight="1" x14ac:dyDescent="0.25">
      <c r="A2" s="2">
        <v>2</v>
      </c>
      <c r="B2" s="2" t="s">
        <v>24</v>
      </c>
      <c r="C2" s="3" t="e">
        <f>IFERROR(VLOOKUP(A2,'D2 - Sec A'!$A:$A,2,FALSE),IFERROR(VLOOKUP(A2,'D2 - Sec B'!$A:$A,2,FALSE),IFERROR(VLOOKUP(A2,'D10 - Sec C'!$A:$A,2,FALSE),VLOOKUP(A2,'D10 - Sec D'!$A:$A,2,FALSE))))</f>
        <v>#N/A</v>
      </c>
      <c r="D2" t="s">
        <v>8</v>
      </c>
      <c r="E2" t="s">
        <v>9</v>
      </c>
      <c r="F2" s="2">
        <v>15031117</v>
      </c>
      <c r="G2" t="s">
        <v>146</v>
      </c>
      <c r="H2" s="12">
        <v>112</v>
      </c>
      <c r="I2" s="12">
        <v>53</v>
      </c>
      <c r="J2" s="12">
        <f>H2+I2</f>
        <v>165</v>
      </c>
      <c r="K2" s="77">
        <f>J2/M$1</f>
        <v>0.66</v>
      </c>
    </row>
    <row r="3" spans="1:15" ht="18" hidden="1" customHeight="1" x14ac:dyDescent="0.25">
      <c r="A3" s="2">
        <v>32</v>
      </c>
      <c r="B3" s="2" t="s">
        <v>25</v>
      </c>
      <c r="C3" s="3" t="e">
        <f>IFERROR(VLOOKUP(A3,'D2 - Sec A'!$A:$A,2,FALSE),IFERROR(VLOOKUP(A3,'D2 - Sec B'!$A:$A,2,FALSE),IFERROR(VLOOKUP(A3,'D10 - Sec C'!$A:$A,2,FALSE),VLOOKUP(A3,'D10 - Sec D'!$A:$A,2,FALSE))))</f>
        <v>#N/A</v>
      </c>
      <c r="D3" t="s">
        <v>10</v>
      </c>
      <c r="E3" t="s">
        <v>11</v>
      </c>
      <c r="F3" s="2">
        <v>15031118</v>
      </c>
      <c r="G3" t="s">
        <v>146</v>
      </c>
      <c r="H3" s="12">
        <v>111</v>
      </c>
      <c r="I3" s="12">
        <v>54</v>
      </c>
      <c r="J3" s="12">
        <f t="shared" ref="J3:J13" si="0">H3+I3</f>
        <v>165</v>
      </c>
      <c r="K3" s="77">
        <f>J3/M$1</f>
        <v>0.66</v>
      </c>
    </row>
    <row r="4" spans="1:15" ht="18" hidden="1" customHeight="1" x14ac:dyDescent="0.25">
      <c r="A4" s="2">
        <v>62</v>
      </c>
      <c r="B4" s="2" t="s">
        <v>26</v>
      </c>
      <c r="C4" s="3" t="e">
        <f>IFERROR(VLOOKUP(A4,'D2 - Sec A'!$A:$A,2,FALSE),IFERROR(VLOOKUP(A4,'D2 - Sec B'!$A:$A,2,FALSE),IFERROR(VLOOKUP(A4,'D10 - Sec C'!$A:$A,2,FALSE),VLOOKUP(A4,'D10 - Sec D'!$A:$A,2,FALSE))))</f>
        <v>#N/A</v>
      </c>
      <c r="D4" t="s">
        <v>12</v>
      </c>
      <c r="E4" t="s">
        <v>13</v>
      </c>
      <c r="F4" s="2">
        <v>15031102</v>
      </c>
      <c r="G4" t="s">
        <v>146</v>
      </c>
      <c r="H4" s="12">
        <v>108.5</v>
      </c>
      <c r="I4" s="12">
        <v>55</v>
      </c>
      <c r="J4" s="12">
        <f t="shared" si="0"/>
        <v>163.5</v>
      </c>
      <c r="K4" s="77">
        <f>J4/O$1</f>
        <v>0.68125000000000002</v>
      </c>
    </row>
    <row r="5" spans="1:15" ht="18" hidden="1" customHeight="1" x14ac:dyDescent="0.25">
      <c r="A5" s="2">
        <v>92</v>
      </c>
      <c r="B5" s="2" t="s">
        <v>27</v>
      </c>
      <c r="C5" s="3" t="e">
        <f>IFERROR(VLOOKUP(A5,'D2 - Sec A'!$A:$A,2,FALSE),IFERROR(VLOOKUP(A5,'D2 - Sec B'!$A:$A,2,FALSE),IFERROR(VLOOKUP(A5,'D10 - Sec C'!$A:$A,2,FALSE),VLOOKUP(A5,'D10 - Sec D'!$A:$A,2,FALSE))))</f>
        <v>#REF!</v>
      </c>
      <c r="D5" t="s">
        <v>14</v>
      </c>
      <c r="E5" t="s">
        <v>15</v>
      </c>
      <c r="F5" s="2">
        <v>15031134</v>
      </c>
      <c r="G5" t="s">
        <v>146</v>
      </c>
      <c r="H5" s="12">
        <v>108.5</v>
      </c>
      <c r="I5" s="12">
        <v>54</v>
      </c>
      <c r="J5" s="12">
        <f t="shared" si="0"/>
        <v>162.5</v>
      </c>
      <c r="K5" s="77">
        <f>J5/O$1</f>
        <v>0.67708333333333337</v>
      </c>
    </row>
    <row r="6" spans="1:15" ht="18" hidden="1" customHeight="1" x14ac:dyDescent="0.25">
      <c r="A6" s="2">
        <v>21</v>
      </c>
      <c r="B6" s="2" t="s">
        <v>24</v>
      </c>
      <c r="C6" s="3" t="e">
        <f>IFERROR(VLOOKUP(A6,'D2 - Sec A'!$A:$A,2,FALSE),IFERROR(VLOOKUP(A6,'D2 - Sec B'!$A:$A,2,FALSE),IFERROR(VLOOKUP(A6,'D10 - Sec C'!$A:$A,2,FALSE),VLOOKUP(A6,'D10 - Sec D'!$A:$A,2,FALSE))))</f>
        <v>#N/A</v>
      </c>
      <c r="D6" t="s">
        <v>28</v>
      </c>
      <c r="E6" t="s">
        <v>29</v>
      </c>
      <c r="F6" s="2">
        <v>15031119</v>
      </c>
      <c r="G6" t="s">
        <v>144</v>
      </c>
      <c r="H6" s="12">
        <v>96.5</v>
      </c>
      <c r="I6" s="12">
        <v>47</v>
      </c>
      <c r="J6" s="12">
        <f t="shared" si="0"/>
        <v>143.5</v>
      </c>
      <c r="K6" s="77">
        <f t="shared" ref="K6:K15" si="1">J6/M$1</f>
        <v>0.57399999999999995</v>
      </c>
    </row>
    <row r="7" spans="1:15" ht="18" hidden="1" customHeight="1" x14ac:dyDescent="0.25">
      <c r="A7" s="2">
        <v>51</v>
      </c>
      <c r="B7" s="2" t="s">
        <v>25</v>
      </c>
      <c r="C7" s="3" t="e">
        <f>IFERROR(VLOOKUP(A7,'D2 - Sec A'!$A:$A,2,FALSE),IFERROR(VLOOKUP(A7,'D2 - Sec B'!$A:$A,2,FALSE),IFERROR(VLOOKUP(A7,'D10 - Sec C'!$A:$A,2,FALSE),VLOOKUP(A7,'D10 - Sec D'!$A:$A,2,FALSE))))</f>
        <v>#N/A</v>
      </c>
      <c r="D7" t="s">
        <v>30</v>
      </c>
      <c r="E7" t="s">
        <v>31</v>
      </c>
      <c r="F7" s="2">
        <v>15031171</v>
      </c>
      <c r="G7" t="s">
        <v>144</v>
      </c>
      <c r="H7" s="12">
        <v>125.5</v>
      </c>
      <c r="I7" s="12">
        <v>66</v>
      </c>
      <c r="J7" s="12">
        <f t="shared" si="0"/>
        <v>191.5</v>
      </c>
      <c r="K7" s="77">
        <f t="shared" si="1"/>
        <v>0.76600000000000001</v>
      </c>
    </row>
    <row r="8" spans="1:15" ht="18" hidden="1" customHeight="1" x14ac:dyDescent="0.25">
      <c r="A8" s="2">
        <v>81</v>
      </c>
      <c r="B8" s="2" t="s">
        <v>26</v>
      </c>
      <c r="C8" s="3" t="e">
        <f>IFERROR(VLOOKUP(A8,'D2 - Sec A'!$A:$A,2,FALSE),IFERROR(VLOOKUP(A8,'D2 - Sec B'!$A:$A,2,FALSE),IFERROR(VLOOKUP(A8,'D10 - Sec C'!$A:$A,2,FALSE),VLOOKUP(A8,'D10 - Sec D'!$A:$A,2,FALSE))))</f>
        <v>#N/A</v>
      </c>
      <c r="D8" t="s">
        <v>32</v>
      </c>
      <c r="E8" t="s">
        <v>292</v>
      </c>
      <c r="F8" s="2">
        <v>15031182</v>
      </c>
      <c r="G8" t="s">
        <v>144</v>
      </c>
      <c r="H8" s="12">
        <v>104</v>
      </c>
      <c r="I8" s="12">
        <v>53</v>
      </c>
      <c r="J8" s="12">
        <f t="shared" si="0"/>
        <v>157</v>
      </c>
      <c r="K8" s="77">
        <f t="shared" ref="K8:K9" si="2">J8/O$1</f>
        <v>0.65416666666666667</v>
      </c>
    </row>
    <row r="9" spans="1:15" ht="18" hidden="1" customHeight="1" x14ac:dyDescent="0.25">
      <c r="A9" s="2">
        <v>111</v>
      </c>
      <c r="B9" s="2" t="s">
        <v>27</v>
      </c>
      <c r="C9" s="3" t="e">
        <f>IFERROR(VLOOKUP(A9,'D2 - Sec A'!$A:$A,2,FALSE),IFERROR(VLOOKUP(A9,'D2 - Sec B'!$A:$A,2,FALSE),IFERROR(VLOOKUP(A9,'D10 - Sec C'!$A:$A,2,FALSE),VLOOKUP(A9,'D10 - Sec D'!$A:$A,2,FALSE))))</f>
        <v>#REF!</v>
      </c>
      <c r="D9" t="s">
        <v>34</v>
      </c>
      <c r="E9" t="s">
        <v>35</v>
      </c>
      <c r="F9" s="2">
        <v>15031183</v>
      </c>
      <c r="G9" t="s">
        <v>144</v>
      </c>
      <c r="H9" s="12">
        <v>94</v>
      </c>
      <c r="I9" s="12">
        <v>43</v>
      </c>
      <c r="J9" s="12">
        <f t="shared" si="0"/>
        <v>137</v>
      </c>
      <c r="K9" s="77">
        <f t="shared" si="2"/>
        <v>0.5708333333333333</v>
      </c>
    </row>
    <row r="10" spans="1:15" ht="18" hidden="1" customHeight="1" x14ac:dyDescent="0.25">
      <c r="A10" s="2">
        <v>14</v>
      </c>
      <c r="B10" s="2" t="s">
        <v>24</v>
      </c>
      <c r="C10" s="3" t="e">
        <f>IFERROR(VLOOKUP(A10,'D2 - Sec A'!$A:$A,2,FALSE),IFERROR(VLOOKUP(A10,'D2 - Sec B'!$A:$A,2,FALSE),IFERROR(VLOOKUP(A10,'D10 - Sec C'!$A:$A,2,FALSE),VLOOKUP(A10,'D10 - Sec D'!$A:$A,2,FALSE))))</f>
        <v>#N/A</v>
      </c>
      <c r="D10" s="5" t="s">
        <v>2</v>
      </c>
      <c r="E10" s="5" t="s">
        <v>3</v>
      </c>
      <c r="F10" s="2">
        <v>15031031</v>
      </c>
      <c r="G10" t="s">
        <v>147</v>
      </c>
      <c r="H10" s="12">
        <v>84</v>
      </c>
      <c r="I10" s="12">
        <v>44</v>
      </c>
      <c r="J10" s="12">
        <f t="shared" si="0"/>
        <v>128</v>
      </c>
      <c r="K10" s="77">
        <f t="shared" si="1"/>
        <v>0.51200000000000001</v>
      </c>
    </row>
    <row r="11" spans="1:15" ht="18" hidden="1" customHeight="1" x14ac:dyDescent="0.25">
      <c r="A11" s="2">
        <v>44</v>
      </c>
      <c r="B11" s="2" t="s">
        <v>25</v>
      </c>
      <c r="C11" s="3" t="e">
        <f>IFERROR(VLOOKUP(A11,'D2 - Sec A'!$A:$A,2,FALSE),IFERROR(VLOOKUP(A11,'D2 - Sec B'!$A:$A,2,FALSE),IFERROR(VLOOKUP(A11,'D10 - Sec C'!$A:$A,2,FALSE),VLOOKUP(A11,'D10 - Sec D'!$A:$A,2,FALSE))))</f>
        <v>#N/A</v>
      </c>
      <c r="D11" s="5" t="s">
        <v>0</v>
      </c>
      <c r="E11" s="5" t="s">
        <v>1</v>
      </c>
      <c r="F11" s="2">
        <v>15031139</v>
      </c>
      <c r="G11" t="s">
        <v>147</v>
      </c>
      <c r="H11" s="12">
        <v>109</v>
      </c>
      <c r="I11" s="12">
        <v>54</v>
      </c>
      <c r="J11" s="12">
        <f t="shared" si="0"/>
        <v>163</v>
      </c>
      <c r="K11" s="77">
        <f t="shared" si="1"/>
        <v>0.65200000000000002</v>
      </c>
    </row>
    <row r="12" spans="1:15" ht="18" hidden="1" customHeight="1" x14ac:dyDescent="0.25">
      <c r="A12" s="2">
        <v>74</v>
      </c>
      <c r="B12" s="2" t="s">
        <v>26</v>
      </c>
      <c r="C12" s="3" t="e">
        <f>IFERROR(VLOOKUP(A12,'D2 - Sec A'!$A:$A,2,FALSE),IFERROR(VLOOKUP(A12,'D2 - Sec B'!$A:$A,2,FALSE),IFERROR(VLOOKUP(A12,'D10 - Sec C'!$A:$A,2,FALSE),VLOOKUP(A12,'D10 - Sec D'!$A:$A,2,FALSE))))</f>
        <v>#N/A</v>
      </c>
      <c r="D12" t="s">
        <v>4</v>
      </c>
      <c r="E12" t="s">
        <v>5</v>
      </c>
      <c r="F12" s="2">
        <v>15031114</v>
      </c>
      <c r="G12" t="s">
        <v>147</v>
      </c>
      <c r="H12" s="12">
        <v>103</v>
      </c>
      <c r="I12" s="12">
        <v>54</v>
      </c>
      <c r="J12" s="12">
        <f t="shared" si="0"/>
        <v>157</v>
      </c>
      <c r="K12" s="77">
        <f t="shared" ref="K12:K13" si="3">J12/O$1</f>
        <v>0.65416666666666667</v>
      </c>
    </row>
    <row r="13" spans="1:15" ht="18" hidden="1" customHeight="1" x14ac:dyDescent="0.25">
      <c r="A13" s="2">
        <v>104</v>
      </c>
      <c r="B13" s="2" t="s">
        <v>27</v>
      </c>
      <c r="C13" s="3" t="e">
        <f>IFERROR(VLOOKUP(A13,'D2 - Sec A'!$A:$A,2,FALSE),IFERROR(VLOOKUP(A13,'D2 - Sec B'!$A:$A,2,FALSE),IFERROR(VLOOKUP(A13,'D10 - Sec C'!$A:$A,2,FALSE),VLOOKUP(A13,'D10 - Sec D'!$A:$A,2,FALSE))))</f>
        <v>#REF!</v>
      </c>
      <c r="D13" t="s">
        <v>6</v>
      </c>
      <c r="E13" t="s">
        <v>7</v>
      </c>
      <c r="F13" s="2">
        <v>15031050</v>
      </c>
      <c r="G13" t="s">
        <v>147</v>
      </c>
      <c r="H13" s="12">
        <v>92.5</v>
      </c>
      <c r="I13" s="12">
        <v>44</v>
      </c>
      <c r="J13" s="12">
        <f t="shared" si="0"/>
        <v>136.5</v>
      </c>
      <c r="K13" s="77">
        <f t="shared" si="3"/>
        <v>0.56874999999999998</v>
      </c>
    </row>
    <row r="14" spans="1:15" ht="18" hidden="1" customHeight="1" x14ac:dyDescent="0.25">
      <c r="A14" s="2">
        <v>8</v>
      </c>
      <c r="B14" s="2" t="s">
        <v>24</v>
      </c>
      <c r="C14" s="3" t="e">
        <f>IFERROR(VLOOKUP(A14,'D2 - Sec A'!$A:$A,2,FALSE),IFERROR(VLOOKUP(A14,'D2 - Sec B'!$A:$A,2,FALSE),IFERROR(VLOOKUP(A14,'D10 - Sec C'!$A:$A,2,FALSE),VLOOKUP(A14,'D10 - Sec D'!$A:$A,2,FALSE))))</f>
        <v>#N/A</v>
      </c>
      <c r="D14" t="s">
        <v>16</v>
      </c>
      <c r="E14" t="s">
        <v>17</v>
      </c>
      <c r="F14" s="2">
        <v>15031116</v>
      </c>
      <c r="G14" t="s">
        <v>145</v>
      </c>
      <c r="H14" s="12">
        <v>106</v>
      </c>
      <c r="I14" s="12">
        <v>49</v>
      </c>
      <c r="J14" s="12">
        <f t="shared" ref="J14:J76" si="4">H14+I14</f>
        <v>155</v>
      </c>
      <c r="K14" s="77">
        <f>J14/M$1</f>
        <v>0.62</v>
      </c>
    </row>
    <row r="15" spans="1:15" ht="18" hidden="1" customHeight="1" x14ac:dyDescent="0.25">
      <c r="A15" s="2">
        <v>38</v>
      </c>
      <c r="B15" s="2" t="s">
        <v>25</v>
      </c>
      <c r="C15" s="3" t="e">
        <f>IFERROR(VLOOKUP(A15,'D2 - Sec A'!$A:$A,2,FALSE),IFERROR(VLOOKUP(A15,'D2 - Sec B'!$A:$A,2,FALSE),IFERROR(VLOOKUP(A15,'D10 - Sec C'!$A:$A,2,FALSE),VLOOKUP(A15,'D10 - Sec D'!$A:$A,2,FALSE))))</f>
        <v>#N/A</v>
      </c>
      <c r="D15" t="s">
        <v>18</v>
      </c>
      <c r="E15" t="s">
        <v>19</v>
      </c>
      <c r="F15" s="2">
        <v>15031137</v>
      </c>
      <c r="G15" t="s">
        <v>145</v>
      </c>
      <c r="H15" s="12">
        <v>112.5</v>
      </c>
      <c r="I15" s="12">
        <v>58</v>
      </c>
      <c r="J15" s="12">
        <f t="shared" si="4"/>
        <v>170.5</v>
      </c>
      <c r="K15" s="77">
        <f t="shared" si="1"/>
        <v>0.68200000000000005</v>
      </c>
    </row>
    <row r="16" spans="1:15" ht="18" hidden="1" customHeight="1" x14ac:dyDescent="0.25">
      <c r="A16" s="2">
        <v>68</v>
      </c>
      <c r="B16" s="2" t="s">
        <v>26</v>
      </c>
      <c r="C16" s="3" t="e">
        <f>IFERROR(VLOOKUP(A16,'D2 - Sec A'!$A:$A,2,FALSE),IFERROR(VLOOKUP(A16,'D2 - Sec B'!$A:$A,2,FALSE),IFERROR(VLOOKUP(A16,'D10 - Sec C'!$A:$A,2,FALSE),VLOOKUP(A16,'D10 - Sec D'!$A:$A,2,FALSE))))</f>
        <v>#N/A</v>
      </c>
      <c r="D16" t="s">
        <v>20</v>
      </c>
      <c r="E16" t="s">
        <v>283</v>
      </c>
      <c r="F16" s="2">
        <v>15031104</v>
      </c>
      <c r="G16" t="s">
        <v>145</v>
      </c>
      <c r="H16" s="12">
        <v>101.5</v>
      </c>
      <c r="I16" s="12">
        <v>51</v>
      </c>
      <c r="J16" s="12">
        <f t="shared" si="4"/>
        <v>152.5</v>
      </c>
      <c r="K16" s="77">
        <f t="shared" ref="K16:K17" si="5">J16/O$1</f>
        <v>0.63541666666666663</v>
      </c>
    </row>
    <row r="17" spans="1:11" ht="18" hidden="1" customHeight="1" x14ac:dyDescent="0.25">
      <c r="A17" s="2">
        <v>98</v>
      </c>
      <c r="B17" s="2" t="s">
        <v>27</v>
      </c>
      <c r="C17" s="3" t="e">
        <f>IFERROR(VLOOKUP(A17,'D2 - Sec A'!$A:$A,2,FALSE),IFERROR(VLOOKUP(A17,'D2 - Sec B'!$A:$A,2,FALSE),IFERROR(VLOOKUP(A17,'D10 - Sec C'!$A:$A,2,FALSE),VLOOKUP(A17,'D10 - Sec D'!$A:$A,2,FALSE))))</f>
        <v>#REF!</v>
      </c>
      <c r="D17" t="s">
        <v>22</v>
      </c>
      <c r="E17" t="s">
        <v>23</v>
      </c>
      <c r="F17" s="2">
        <v>15031165</v>
      </c>
      <c r="G17" t="s">
        <v>145</v>
      </c>
      <c r="H17" s="12">
        <v>91</v>
      </c>
      <c r="I17" s="12">
        <v>37</v>
      </c>
      <c r="J17" s="12">
        <f t="shared" si="4"/>
        <v>128</v>
      </c>
      <c r="K17" s="77">
        <f t="shared" si="5"/>
        <v>0.53333333333333333</v>
      </c>
    </row>
    <row r="18" spans="1:11" ht="18" hidden="1" customHeight="1" x14ac:dyDescent="0.25">
      <c r="A18" s="2">
        <v>3</v>
      </c>
      <c r="B18" s="2" t="s">
        <v>24</v>
      </c>
      <c r="C18" s="3" t="e">
        <f>IFERROR(VLOOKUP(A18,'D2 - Sec A'!$A:$A,2,FALSE),IFERROR(VLOOKUP(A18,'D2 - Sec B'!$A:$A,2,FALSE),IFERROR(VLOOKUP(A18,'D10 - Sec C'!$A:$A,2,FALSE),VLOOKUP(A18,'D10 - Sec D'!$A:$A,2,FALSE))))</f>
        <v>#N/A</v>
      </c>
      <c r="D18" t="s">
        <v>157</v>
      </c>
      <c r="E18" t="s">
        <v>158</v>
      </c>
      <c r="F18" s="2">
        <v>15023336</v>
      </c>
      <c r="G18" t="s">
        <v>159</v>
      </c>
      <c r="H18" s="12">
        <v>107.5</v>
      </c>
      <c r="I18" s="12">
        <v>51</v>
      </c>
      <c r="J18" s="12">
        <f t="shared" si="4"/>
        <v>158.5</v>
      </c>
      <c r="K18" s="77">
        <f t="shared" ref="K18:K76" si="6">J18/M$1</f>
        <v>0.63400000000000001</v>
      </c>
    </row>
    <row r="19" spans="1:11" ht="18" hidden="1" customHeight="1" x14ac:dyDescent="0.25">
      <c r="A19" s="2">
        <v>33</v>
      </c>
      <c r="B19" s="2" t="s">
        <v>25</v>
      </c>
      <c r="C19" s="3" t="e">
        <f>IFERROR(VLOOKUP(A19,'D2 - Sec A'!$A:$A,2,FALSE),IFERROR(VLOOKUP(A19,'D2 - Sec B'!$A:$A,2,FALSE),IFERROR(VLOOKUP(A19,'D10 - Sec C'!$A:$A,2,FALSE),VLOOKUP(A19,'D10 - Sec D'!$A:$A,2,FALSE))))</f>
        <v>#N/A</v>
      </c>
      <c r="D19" t="s">
        <v>160</v>
      </c>
      <c r="E19" t="s">
        <v>161</v>
      </c>
      <c r="F19" s="2">
        <v>15023952</v>
      </c>
      <c r="G19" t="s">
        <v>159</v>
      </c>
      <c r="H19" s="12">
        <v>114</v>
      </c>
      <c r="I19" s="12">
        <v>55</v>
      </c>
      <c r="J19" s="12">
        <f t="shared" si="4"/>
        <v>169</v>
      </c>
      <c r="K19" s="77">
        <f t="shared" si="6"/>
        <v>0.67600000000000005</v>
      </c>
    </row>
    <row r="20" spans="1:11" ht="18" hidden="1" customHeight="1" x14ac:dyDescent="0.25">
      <c r="A20" s="2">
        <v>63</v>
      </c>
      <c r="B20" s="2" t="s">
        <v>26</v>
      </c>
      <c r="C20" s="3" t="e">
        <f>IFERROR(VLOOKUP(A20,'D2 - Sec A'!$A:$A,2,FALSE),IFERROR(VLOOKUP(A20,'D2 - Sec B'!$A:$A,2,FALSE),IFERROR(VLOOKUP(A20,'D10 - Sec C'!$A:$A,2,FALSE),VLOOKUP(A20,'D10 - Sec D'!$A:$A,2,FALSE))))</f>
        <v>#N/A</v>
      </c>
      <c r="D20" t="s">
        <v>162</v>
      </c>
      <c r="E20" t="s">
        <v>163</v>
      </c>
      <c r="F20" s="2">
        <v>15023639</v>
      </c>
      <c r="G20" t="s">
        <v>159</v>
      </c>
      <c r="H20" s="12">
        <v>110</v>
      </c>
      <c r="I20" s="12">
        <v>56</v>
      </c>
      <c r="J20" s="12">
        <f t="shared" si="4"/>
        <v>166</v>
      </c>
      <c r="K20" s="77">
        <f t="shared" ref="K20:K21" si="7">J20/O$1</f>
        <v>0.69166666666666665</v>
      </c>
    </row>
    <row r="21" spans="1:11" ht="18" hidden="1" customHeight="1" x14ac:dyDescent="0.25">
      <c r="A21" s="2">
        <v>93</v>
      </c>
      <c r="B21" s="2" t="s">
        <v>27</v>
      </c>
      <c r="C21" s="3" t="e">
        <f>IFERROR(VLOOKUP(A21,'D2 - Sec A'!$A:$A,2,FALSE),IFERROR(VLOOKUP(A21,'D2 - Sec B'!$A:$A,2,FALSE),IFERROR(VLOOKUP(A21,'D10 - Sec C'!$A:$A,2,FALSE),VLOOKUP(A21,'D10 - Sec D'!$A:$A,2,FALSE))))</f>
        <v>#REF!</v>
      </c>
      <c r="D21" t="s">
        <v>164</v>
      </c>
      <c r="E21" t="s">
        <v>165</v>
      </c>
      <c r="F21" s="2">
        <v>15023208</v>
      </c>
      <c r="G21" t="s">
        <v>159</v>
      </c>
      <c r="H21" s="12">
        <v>97</v>
      </c>
      <c r="I21" s="12">
        <v>46</v>
      </c>
      <c r="J21" s="12">
        <f t="shared" si="4"/>
        <v>143</v>
      </c>
      <c r="K21" s="77">
        <f t="shared" si="7"/>
        <v>0.59583333333333333</v>
      </c>
    </row>
    <row r="22" spans="1:11" ht="18" customHeight="1" x14ac:dyDescent="0.25">
      <c r="A22" s="2">
        <v>10</v>
      </c>
      <c r="B22" s="2" t="s">
        <v>24</v>
      </c>
      <c r="C22" s="3" t="e">
        <f>IFERROR(VLOOKUP(A22,'D2 - Sec A'!$A:$A,2,FALSE),IFERROR(VLOOKUP(A22,'D2 - Sec B'!$A:$A,2,FALSE),IFERROR(VLOOKUP(A22,'D10 - Sec C'!$A:$A,2,FALSE),VLOOKUP(A22,'D10 - Sec D'!$A:$A,2,FALSE))))</f>
        <v>#N/A</v>
      </c>
      <c r="F22" s="2">
        <v>15023248</v>
      </c>
      <c r="J22" s="12">
        <f t="shared" si="4"/>
        <v>0</v>
      </c>
      <c r="K22" s="77">
        <f t="shared" si="6"/>
        <v>0</v>
      </c>
    </row>
    <row r="23" spans="1:11" ht="18" hidden="1" customHeight="1" x14ac:dyDescent="0.25">
      <c r="A23" s="2">
        <v>40</v>
      </c>
      <c r="B23" s="2" t="s">
        <v>25</v>
      </c>
      <c r="C23" s="3" t="e">
        <f>IFERROR(VLOOKUP(A23,'D2 - Sec A'!$A:$A,2,FALSE),IFERROR(VLOOKUP(A23,'D2 - Sec B'!$A:$A,2,FALSE),IFERROR(VLOOKUP(A23,'D10 - Sec C'!$A:$A,2,FALSE),VLOOKUP(A23,'D10 - Sec D'!$A:$A,2,FALSE))))</f>
        <v>#N/A</v>
      </c>
      <c r="D23" t="s">
        <v>284</v>
      </c>
      <c r="E23" t="s">
        <v>166</v>
      </c>
      <c r="F23" s="2">
        <v>15023249</v>
      </c>
      <c r="G23" t="s">
        <v>171</v>
      </c>
      <c r="H23" s="12">
        <v>109.5</v>
      </c>
      <c r="I23" s="12">
        <v>49</v>
      </c>
      <c r="J23" s="12">
        <f t="shared" si="4"/>
        <v>158.5</v>
      </c>
      <c r="K23" s="77">
        <f t="shared" si="6"/>
        <v>0.63400000000000001</v>
      </c>
    </row>
    <row r="24" spans="1:11" ht="18" hidden="1" customHeight="1" x14ac:dyDescent="0.25">
      <c r="A24" s="2">
        <v>70</v>
      </c>
      <c r="B24" s="2" t="s">
        <v>26</v>
      </c>
      <c r="C24" s="3" t="e">
        <f>IFERROR(VLOOKUP(A24,'D2 - Sec A'!$A:$A,2,FALSE),IFERROR(VLOOKUP(A24,'D2 - Sec B'!$A:$A,2,FALSE),IFERROR(VLOOKUP(A24,'D10 - Sec C'!$A:$A,2,FALSE),VLOOKUP(A24,'D10 - Sec D'!$A:$A,2,FALSE))))</f>
        <v>#N/A</v>
      </c>
      <c r="D24" t="s">
        <v>167</v>
      </c>
      <c r="E24" t="s">
        <v>168</v>
      </c>
      <c r="F24" s="2">
        <v>15023187</v>
      </c>
      <c r="G24" t="s">
        <v>171</v>
      </c>
      <c r="H24" s="12">
        <v>109.5</v>
      </c>
      <c r="I24" s="12">
        <v>55</v>
      </c>
      <c r="J24" s="12">
        <f t="shared" si="4"/>
        <v>164.5</v>
      </c>
      <c r="K24" s="77">
        <f t="shared" ref="K24:K25" si="8">J24/O$1</f>
        <v>0.68541666666666667</v>
      </c>
    </row>
    <row r="25" spans="1:11" ht="18" hidden="1" customHeight="1" x14ac:dyDescent="0.25">
      <c r="A25" s="2">
        <v>100</v>
      </c>
      <c r="B25" s="2" t="s">
        <v>27</v>
      </c>
      <c r="C25" s="3" t="e">
        <f>IFERROR(VLOOKUP(A25,'D2 - Sec A'!$A:$A,2,FALSE),IFERROR(VLOOKUP(A25,'D2 - Sec B'!$A:$A,2,FALSE),IFERROR(VLOOKUP(A25,'D10 - Sec C'!$A:$A,2,FALSE),VLOOKUP(A25,'D10 - Sec D'!$A:$A,2,FALSE))))</f>
        <v>#REF!</v>
      </c>
      <c r="D25" t="s">
        <v>169</v>
      </c>
      <c r="E25" t="s">
        <v>170</v>
      </c>
      <c r="F25" s="2">
        <v>15023754</v>
      </c>
      <c r="G25" t="s">
        <v>171</v>
      </c>
      <c r="H25" s="12">
        <v>85</v>
      </c>
      <c r="I25" s="12">
        <v>39</v>
      </c>
      <c r="J25" s="12">
        <f t="shared" si="4"/>
        <v>124</v>
      </c>
      <c r="K25" s="77">
        <f t="shared" si="8"/>
        <v>0.51666666666666672</v>
      </c>
    </row>
    <row r="26" spans="1:11" ht="18" hidden="1" customHeight="1" x14ac:dyDescent="0.25">
      <c r="A26" s="2">
        <v>15</v>
      </c>
      <c r="B26" s="2" t="s">
        <v>24</v>
      </c>
      <c r="C26" s="3" t="e">
        <f>IFERROR(VLOOKUP(A26,'D2 - Sec A'!$A:$A,2,FALSE),IFERROR(VLOOKUP(A26,'D2 - Sec B'!$A:$A,2,FALSE),IFERROR(VLOOKUP(A26,'D10 - Sec C'!$A:$A,2,FALSE),VLOOKUP(A26,'D10 - Sec D'!$A:$A,2,FALSE))))</f>
        <v>#N/A</v>
      </c>
      <c r="D26" t="s">
        <v>172</v>
      </c>
      <c r="E26" t="s">
        <v>173</v>
      </c>
      <c r="F26" s="2">
        <v>15023671</v>
      </c>
      <c r="G26" t="s">
        <v>174</v>
      </c>
      <c r="H26" s="12">
        <v>114</v>
      </c>
      <c r="I26" s="12">
        <v>54</v>
      </c>
      <c r="J26" s="12">
        <f t="shared" si="4"/>
        <v>168</v>
      </c>
      <c r="K26" s="77">
        <f t="shared" si="6"/>
        <v>0.67200000000000004</v>
      </c>
    </row>
    <row r="27" spans="1:11" ht="18" hidden="1" customHeight="1" x14ac:dyDescent="0.25">
      <c r="A27" s="2">
        <v>45</v>
      </c>
      <c r="B27" s="2" t="s">
        <v>25</v>
      </c>
      <c r="C27" s="3" t="e">
        <f>IFERROR(VLOOKUP(A27,'D2 - Sec A'!$A:$A,2,FALSE),IFERROR(VLOOKUP(A27,'D2 - Sec B'!$A:$A,2,FALSE),IFERROR(VLOOKUP(A27,'D10 - Sec C'!$A:$A,2,FALSE),VLOOKUP(A27,'D10 - Sec D'!$A:$A,2,FALSE))))</f>
        <v>#N/A</v>
      </c>
      <c r="D27" t="s">
        <v>175</v>
      </c>
      <c r="E27" t="s">
        <v>176</v>
      </c>
      <c r="F27" s="2">
        <v>15023377</v>
      </c>
      <c r="G27" t="s">
        <v>174</v>
      </c>
      <c r="H27" s="12">
        <v>108</v>
      </c>
      <c r="I27" s="12">
        <v>53</v>
      </c>
      <c r="J27" s="12">
        <f t="shared" si="4"/>
        <v>161</v>
      </c>
      <c r="K27" s="77">
        <f t="shared" si="6"/>
        <v>0.64400000000000002</v>
      </c>
    </row>
    <row r="28" spans="1:11" ht="18" hidden="1" customHeight="1" x14ac:dyDescent="0.25">
      <c r="A28" s="2">
        <v>75</v>
      </c>
      <c r="B28" s="2" t="s">
        <v>26</v>
      </c>
      <c r="C28" s="3" t="e">
        <f>IFERROR(VLOOKUP(A28,'D2 - Sec A'!$A:$A,2,FALSE),IFERROR(VLOOKUP(A28,'D2 - Sec B'!$A:$A,2,FALSE),IFERROR(VLOOKUP(A28,'D10 - Sec C'!$A:$A,2,FALSE),VLOOKUP(A28,'D10 - Sec D'!$A:$A,2,FALSE))))</f>
        <v>#N/A</v>
      </c>
      <c r="D28" t="s">
        <v>177</v>
      </c>
      <c r="E28" t="s">
        <v>178</v>
      </c>
      <c r="F28" s="2">
        <v>15023319</v>
      </c>
      <c r="G28" t="s">
        <v>174</v>
      </c>
      <c r="H28" s="12">
        <v>106.5</v>
      </c>
      <c r="I28" s="12">
        <v>55</v>
      </c>
      <c r="J28" s="12">
        <f t="shared" si="4"/>
        <v>161.5</v>
      </c>
      <c r="K28" s="77">
        <f t="shared" ref="K28:K29" si="9">J28/O$1</f>
        <v>0.67291666666666672</v>
      </c>
    </row>
    <row r="29" spans="1:11" ht="18" hidden="1" customHeight="1" x14ac:dyDescent="0.25">
      <c r="A29" s="2">
        <v>105</v>
      </c>
      <c r="B29" s="2" t="s">
        <v>27</v>
      </c>
      <c r="C29" s="3" t="e">
        <f>IFERROR(VLOOKUP(A29,'D2 - Sec A'!$A:$A,2,FALSE),IFERROR(VLOOKUP(A29,'D2 - Sec B'!$A:$A,2,FALSE),IFERROR(VLOOKUP(A29,'D10 - Sec C'!$A:$A,2,FALSE),VLOOKUP(A29,'D10 - Sec D'!$A:$A,2,FALSE))))</f>
        <v>#REF!</v>
      </c>
      <c r="D29" t="s">
        <v>179</v>
      </c>
      <c r="E29" t="s">
        <v>180</v>
      </c>
      <c r="F29" s="2">
        <v>15023693</v>
      </c>
      <c r="G29" t="s">
        <v>174</v>
      </c>
      <c r="H29" s="12">
        <v>103</v>
      </c>
      <c r="I29" s="12">
        <v>54</v>
      </c>
      <c r="J29" s="12">
        <f t="shared" si="4"/>
        <v>157</v>
      </c>
      <c r="K29" s="77">
        <f t="shared" si="9"/>
        <v>0.65416666666666667</v>
      </c>
    </row>
    <row r="30" spans="1:11" ht="18" hidden="1" customHeight="1" x14ac:dyDescent="0.25">
      <c r="A30" s="2">
        <v>26</v>
      </c>
      <c r="B30" s="2" t="s">
        <v>24</v>
      </c>
      <c r="C30" s="3" t="e">
        <f>IFERROR(VLOOKUP(A30,'D2 - Sec A'!$A:$A,2,FALSE),IFERROR(VLOOKUP(A30,'D2 - Sec B'!$A:$A,2,FALSE),IFERROR(VLOOKUP(A30,'D10 - Sec C'!$A:$A,2,FALSE),VLOOKUP(A30,'D10 - Sec D'!$A:$A,2,FALSE))))</f>
        <v>#N/A</v>
      </c>
      <c r="D30" t="s">
        <v>181</v>
      </c>
      <c r="E30" t="s">
        <v>182</v>
      </c>
      <c r="F30" s="2">
        <v>15023288</v>
      </c>
      <c r="G30" t="s">
        <v>183</v>
      </c>
      <c r="H30" s="12">
        <v>99.5</v>
      </c>
      <c r="I30" s="12">
        <v>48</v>
      </c>
      <c r="J30" s="12">
        <f t="shared" si="4"/>
        <v>147.5</v>
      </c>
      <c r="K30" s="77">
        <f t="shared" si="6"/>
        <v>0.59</v>
      </c>
    </row>
    <row r="31" spans="1:11" ht="18" hidden="1" customHeight="1" x14ac:dyDescent="0.25">
      <c r="A31" s="2">
        <v>56</v>
      </c>
      <c r="B31" s="2" t="s">
        <v>25</v>
      </c>
      <c r="C31" s="3" t="e">
        <f>IFERROR(VLOOKUP(A31,'D2 - Sec A'!$A:$A,2,FALSE),IFERROR(VLOOKUP(A31,'D2 - Sec B'!$A:$A,2,FALSE),IFERROR(VLOOKUP(A31,'D10 - Sec C'!$A:$A,2,FALSE),VLOOKUP(A31,'D10 - Sec D'!$A:$A,2,FALSE))))</f>
        <v>#N/A</v>
      </c>
      <c r="D31" t="s">
        <v>184</v>
      </c>
      <c r="E31" t="s">
        <v>185</v>
      </c>
      <c r="F31" s="2">
        <v>15023725</v>
      </c>
      <c r="G31" t="s">
        <v>183</v>
      </c>
      <c r="H31" s="12">
        <v>107</v>
      </c>
      <c r="I31" s="12">
        <v>53</v>
      </c>
      <c r="J31" s="12">
        <f t="shared" si="4"/>
        <v>160</v>
      </c>
      <c r="K31" s="77">
        <f t="shared" si="6"/>
        <v>0.64</v>
      </c>
    </row>
    <row r="32" spans="1:11" ht="18" customHeight="1" x14ac:dyDescent="0.25">
      <c r="A32" s="2">
        <v>86</v>
      </c>
      <c r="B32" s="2" t="s">
        <v>26</v>
      </c>
      <c r="C32" s="3" t="e">
        <f>IFERROR(VLOOKUP(A32,'D2 - Sec A'!$A:$A,2,FALSE),IFERROR(VLOOKUP(A32,'D2 - Sec B'!$A:$A,2,FALSE),IFERROR(VLOOKUP(A32,'D10 - Sec C'!$A:$A,2,FALSE),VLOOKUP(A32,'D10 - Sec D'!$A:$A,2,FALSE))))</f>
        <v>#N/A</v>
      </c>
      <c r="D32" t="s">
        <v>186</v>
      </c>
      <c r="E32" t="s">
        <v>187</v>
      </c>
      <c r="F32" s="2">
        <v>15023763</v>
      </c>
      <c r="G32" t="s">
        <v>183</v>
      </c>
      <c r="H32" s="12">
        <v>97</v>
      </c>
      <c r="I32" s="12">
        <v>50</v>
      </c>
      <c r="J32" s="12">
        <f t="shared" si="4"/>
        <v>147</v>
      </c>
      <c r="K32" s="77">
        <f t="shared" ref="K32:K33" si="10">J32/O$1</f>
        <v>0.61250000000000004</v>
      </c>
    </row>
    <row r="33" spans="1:11" ht="18" customHeight="1" x14ac:dyDescent="0.25">
      <c r="A33" s="2">
        <v>116</v>
      </c>
      <c r="B33" s="2" t="s">
        <v>27</v>
      </c>
      <c r="C33" s="3" t="e">
        <f>IFERROR(VLOOKUP(A33,'D2 - Sec A'!$A:$A,2,FALSE),IFERROR(VLOOKUP(A33,'D2 - Sec B'!$A:$A,2,FALSE),IFERROR(VLOOKUP(A33,'D10 - Sec C'!$A:$A,2,FALSE),VLOOKUP(A33,'D10 - Sec D'!$A:$A,2,FALSE))))</f>
        <v>#REF!</v>
      </c>
      <c r="D33" t="s">
        <v>188</v>
      </c>
      <c r="E33" t="s">
        <v>189</v>
      </c>
      <c r="F33" s="2">
        <v>15023111</v>
      </c>
      <c r="G33" t="s">
        <v>183</v>
      </c>
      <c r="H33" s="12">
        <v>95.5</v>
      </c>
      <c r="I33" s="12">
        <v>47</v>
      </c>
      <c r="J33" s="12">
        <f t="shared" si="4"/>
        <v>142.5</v>
      </c>
      <c r="K33" s="77">
        <f t="shared" si="10"/>
        <v>0.59375</v>
      </c>
    </row>
    <row r="34" spans="1:11" ht="18" hidden="1" customHeight="1" x14ac:dyDescent="0.25">
      <c r="A34" s="2">
        <v>7</v>
      </c>
      <c r="B34" s="2" t="s">
        <v>24</v>
      </c>
      <c r="C34" s="3" t="e">
        <f>IFERROR(VLOOKUP(A34,'D2 - Sec A'!$A:$A,2,FALSE),IFERROR(VLOOKUP(A34,'D2 - Sec B'!$A:$A,2,FALSE),IFERROR(VLOOKUP(A34,'D10 - Sec C'!$A:$A,2,FALSE),VLOOKUP(A34,'D10 - Sec D'!$A:$A,2,FALSE))))</f>
        <v>#N/A</v>
      </c>
      <c r="D34" t="s">
        <v>148</v>
      </c>
      <c r="E34" t="s">
        <v>149</v>
      </c>
      <c r="F34" s="2">
        <v>15023279</v>
      </c>
      <c r="G34" t="s">
        <v>156</v>
      </c>
      <c r="H34" s="12">
        <v>95.5</v>
      </c>
      <c r="I34" s="12">
        <v>45</v>
      </c>
      <c r="J34" s="12">
        <f t="shared" si="4"/>
        <v>140.5</v>
      </c>
      <c r="K34" s="77">
        <f t="shared" si="6"/>
        <v>0.56200000000000006</v>
      </c>
    </row>
    <row r="35" spans="1:11" s="12" customFormat="1" ht="18" hidden="1" customHeight="1" x14ac:dyDescent="0.25">
      <c r="A35" s="93">
        <v>37</v>
      </c>
      <c r="B35" s="93" t="s">
        <v>25</v>
      </c>
      <c r="C35" s="94" t="e">
        <f>IFERROR(VLOOKUP(A35,'D2 - Sec A'!$A:$A,2,FALSE),IFERROR(VLOOKUP(A35,'D2 - Sec B'!$A:$A,2,FALSE),IFERROR(VLOOKUP(A35,'D10 - Sec C'!$A:$A,2,FALSE),VLOOKUP(A35,'D10 - Sec D'!$A:$A,2,FALSE))))</f>
        <v>#N/A</v>
      </c>
      <c r="D35" s="12" t="s">
        <v>150</v>
      </c>
      <c r="E35" s="12" t="s">
        <v>151</v>
      </c>
      <c r="F35" s="93">
        <v>15023230</v>
      </c>
      <c r="G35" s="12" t="s">
        <v>156</v>
      </c>
      <c r="H35" s="12">
        <v>109.5</v>
      </c>
      <c r="I35" s="12">
        <v>53</v>
      </c>
      <c r="J35" s="12">
        <f t="shared" si="4"/>
        <v>162.5</v>
      </c>
      <c r="K35" s="77">
        <f t="shared" si="6"/>
        <v>0.65</v>
      </c>
    </row>
    <row r="36" spans="1:11" ht="18" hidden="1" customHeight="1" x14ac:dyDescent="0.25">
      <c r="A36" s="2">
        <v>67</v>
      </c>
      <c r="B36" s="2" t="s">
        <v>26</v>
      </c>
      <c r="C36" s="3" t="e">
        <f>IFERROR(VLOOKUP(A36,'D2 - Sec A'!$A:$A,2,FALSE),IFERROR(VLOOKUP(A36,'D2 - Sec B'!$A:$A,2,FALSE),IFERROR(VLOOKUP(A36,'D10 - Sec C'!$A:$A,2,FALSE),VLOOKUP(A36,'D10 - Sec D'!$A:$A,2,FALSE))))</f>
        <v>#N/A</v>
      </c>
      <c r="D36" t="s">
        <v>152</v>
      </c>
      <c r="E36" t="s">
        <v>153</v>
      </c>
      <c r="F36" s="2">
        <v>15023802</v>
      </c>
      <c r="G36" t="s">
        <v>156</v>
      </c>
      <c r="H36" s="12">
        <v>105</v>
      </c>
      <c r="I36" s="12">
        <v>49</v>
      </c>
      <c r="J36" s="12">
        <f t="shared" si="4"/>
        <v>154</v>
      </c>
      <c r="K36" s="77">
        <f t="shared" ref="K36:K37" si="11">J36/O$1</f>
        <v>0.64166666666666672</v>
      </c>
    </row>
    <row r="37" spans="1:11" ht="18" hidden="1" customHeight="1" x14ac:dyDescent="0.25">
      <c r="A37" s="2">
        <v>97</v>
      </c>
      <c r="B37" s="2" t="s">
        <v>27</v>
      </c>
      <c r="C37" s="3" t="e">
        <f>IFERROR(VLOOKUP(A37,'D2 - Sec A'!$A:$A,2,FALSE),IFERROR(VLOOKUP(A37,'D2 - Sec B'!$A:$A,2,FALSE),IFERROR(VLOOKUP(A37,'D10 - Sec C'!$A:$A,2,FALSE),VLOOKUP(A37,'D10 - Sec D'!$A:$A,2,FALSE))))</f>
        <v>#REF!</v>
      </c>
      <c r="D37" t="s">
        <v>154</v>
      </c>
      <c r="E37" t="s">
        <v>155</v>
      </c>
      <c r="F37" s="2">
        <v>15023533</v>
      </c>
      <c r="G37" t="s">
        <v>156</v>
      </c>
      <c r="H37" s="12">
        <v>88.5</v>
      </c>
      <c r="I37" s="12">
        <v>37</v>
      </c>
      <c r="J37" s="12">
        <f t="shared" si="4"/>
        <v>125.5</v>
      </c>
      <c r="K37" s="77">
        <f t="shared" si="11"/>
        <v>0.5229166666666667</v>
      </c>
    </row>
    <row r="38" spans="1:11" ht="18" hidden="1" customHeight="1" x14ac:dyDescent="0.25">
      <c r="A38" s="2">
        <v>23</v>
      </c>
      <c r="B38" s="2" t="s">
        <v>24</v>
      </c>
      <c r="C38" s="3" t="e">
        <f>IFERROR(VLOOKUP(A38,'D2 - Sec A'!$A:$A,2,FALSE),IFERROR(VLOOKUP(A38,'D2 - Sec B'!$A:$A,2,FALSE),IFERROR(VLOOKUP(A38,'D10 - Sec C'!$A:$A,2,FALSE),VLOOKUP(A38,'D10 - Sec D'!$A:$A,2,FALSE))))</f>
        <v>#N/A</v>
      </c>
      <c r="D38" t="s">
        <v>103</v>
      </c>
      <c r="E38" t="s">
        <v>104</v>
      </c>
      <c r="F38" s="2">
        <v>15423302</v>
      </c>
      <c r="G38" t="s">
        <v>140</v>
      </c>
      <c r="H38" s="12">
        <v>108.5</v>
      </c>
      <c r="I38" s="12">
        <v>53</v>
      </c>
      <c r="J38" s="12">
        <f t="shared" si="4"/>
        <v>161.5</v>
      </c>
      <c r="K38" s="77">
        <f t="shared" si="6"/>
        <v>0.64600000000000002</v>
      </c>
    </row>
    <row r="39" spans="1:11" ht="18" hidden="1" customHeight="1" x14ac:dyDescent="0.25">
      <c r="A39" s="2">
        <v>53</v>
      </c>
      <c r="B39" s="2" t="s">
        <v>25</v>
      </c>
      <c r="C39" s="3" t="e">
        <f>IFERROR(VLOOKUP(A39,'D2 - Sec A'!$A:$A,2,FALSE),IFERROR(VLOOKUP(A39,'D2 - Sec B'!$A:$A,2,FALSE),IFERROR(VLOOKUP(A39,'D10 - Sec C'!$A:$A,2,FALSE),VLOOKUP(A39,'D10 - Sec D'!$A:$A,2,FALSE))))</f>
        <v>#N/A</v>
      </c>
      <c r="D39" t="s">
        <v>105</v>
      </c>
      <c r="E39" t="s">
        <v>106</v>
      </c>
      <c r="F39" s="2">
        <v>15423264</v>
      </c>
      <c r="G39" t="s">
        <v>140</v>
      </c>
      <c r="H39" s="12">
        <v>105.5</v>
      </c>
      <c r="I39" s="12">
        <v>49</v>
      </c>
      <c r="J39" s="12">
        <f t="shared" si="4"/>
        <v>154.5</v>
      </c>
      <c r="K39" s="77">
        <f t="shared" si="6"/>
        <v>0.61799999999999999</v>
      </c>
    </row>
    <row r="40" spans="1:11" ht="18" hidden="1" customHeight="1" x14ac:dyDescent="0.25">
      <c r="A40" s="2">
        <v>83</v>
      </c>
      <c r="B40" s="2" t="s">
        <v>26</v>
      </c>
      <c r="C40" s="3" t="e">
        <f>IFERROR(VLOOKUP(A40,'D2 - Sec A'!$A:$A,2,FALSE),IFERROR(VLOOKUP(A40,'D2 - Sec B'!$A:$A,2,FALSE),IFERROR(VLOOKUP(A40,'D10 - Sec C'!$A:$A,2,FALSE),VLOOKUP(A40,'D10 - Sec D'!$A:$A,2,FALSE))))</f>
        <v>#N/A</v>
      </c>
      <c r="D40" t="s">
        <v>107</v>
      </c>
      <c r="E40" t="s">
        <v>108</v>
      </c>
      <c r="F40" s="2">
        <v>15423211</v>
      </c>
      <c r="G40" t="s">
        <v>140</v>
      </c>
      <c r="H40" s="12">
        <v>106</v>
      </c>
      <c r="I40" s="12">
        <v>52</v>
      </c>
      <c r="J40" s="12">
        <f t="shared" si="4"/>
        <v>158</v>
      </c>
      <c r="K40" s="77">
        <f t="shared" ref="K40:K41" si="12">J40/O$1</f>
        <v>0.65833333333333333</v>
      </c>
    </row>
    <row r="41" spans="1:11" ht="18" hidden="1" customHeight="1" x14ac:dyDescent="0.25">
      <c r="A41" s="2">
        <v>113</v>
      </c>
      <c r="B41" s="2" t="s">
        <v>27</v>
      </c>
      <c r="C41" s="3" t="e">
        <f>IFERROR(VLOOKUP(A41,'D2 - Sec A'!$A:$A,2,FALSE),IFERROR(VLOOKUP(A41,'D2 - Sec B'!$A:$A,2,FALSE),IFERROR(VLOOKUP(A41,'D10 - Sec C'!$A:$A,2,FALSE),VLOOKUP(A41,'D10 - Sec D'!$A:$A,2,FALSE))))</f>
        <v>#REF!</v>
      </c>
      <c r="D41" t="s">
        <v>109</v>
      </c>
      <c r="E41" t="s">
        <v>291</v>
      </c>
      <c r="F41" s="2">
        <v>15423251</v>
      </c>
      <c r="G41" t="s">
        <v>140</v>
      </c>
      <c r="H41" s="12">
        <v>106</v>
      </c>
      <c r="I41" s="12">
        <v>54</v>
      </c>
      <c r="J41" s="12">
        <f t="shared" si="4"/>
        <v>160</v>
      </c>
      <c r="K41" s="77">
        <f t="shared" si="12"/>
        <v>0.66666666666666663</v>
      </c>
    </row>
    <row r="42" spans="1:11" ht="18" hidden="1" customHeight="1" x14ac:dyDescent="0.25">
      <c r="A42" s="2">
        <v>12</v>
      </c>
      <c r="B42" s="2" t="s">
        <v>24</v>
      </c>
      <c r="C42" s="3" t="e">
        <f>IFERROR(VLOOKUP(A42,'D2 - Sec A'!$A:$A,2,FALSE),IFERROR(VLOOKUP(A42,'D2 - Sec B'!$A:$A,2,FALSE),IFERROR(VLOOKUP(A42,'D10 - Sec C'!$A:$A,2,FALSE),VLOOKUP(A42,'D10 - Sec D'!$A:$A,2,FALSE))))</f>
        <v>#N/A</v>
      </c>
      <c r="D42" t="s">
        <v>95</v>
      </c>
      <c r="E42" t="s">
        <v>96</v>
      </c>
      <c r="F42" s="2">
        <v>14523270</v>
      </c>
      <c r="G42" t="s">
        <v>141</v>
      </c>
      <c r="H42" s="12">
        <v>95</v>
      </c>
      <c r="I42" s="12">
        <v>44</v>
      </c>
      <c r="J42" s="12">
        <f t="shared" si="4"/>
        <v>139</v>
      </c>
      <c r="K42" s="77">
        <f t="shared" si="6"/>
        <v>0.55600000000000005</v>
      </c>
    </row>
    <row r="43" spans="1:11" ht="18" hidden="1" customHeight="1" x14ac:dyDescent="0.25">
      <c r="A43" s="2">
        <v>42</v>
      </c>
      <c r="B43" s="2" t="s">
        <v>25</v>
      </c>
      <c r="C43" s="3" t="e">
        <f>IFERROR(VLOOKUP(A43,'D2 - Sec A'!$A:$A,2,FALSE),IFERROR(VLOOKUP(A43,'D2 - Sec B'!$A:$A,2,FALSE),IFERROR(VLOOKUP(A43,'D10 - Sec C'!$A:$A,2,FALSE),VLOOKUP(A43,'D10 - Sec D'!$A:$A,2,FALSE))))</f>
        <v>#N/A</v>
      </c>
      <c r="D43" t="s">
        <v>97</v>
      </c>
      <c r="E43" t="s">
        <v>98</v>
      </c>
      <c r="F43" s="2">
        <v>15423278</v>
      </c>
      <c r="G43" t="s">
        <v>141</v>
      </c>
      <c r="H43" s="12">
        <v>101.5</v>
      </c>
      <c r="I43" s="12">
        <v>45</v>
      </c>
      <c r="J43" s="12">
        <f t="shared" si="4"/>
        <v>146.5</v>
      </c>
      <c r="K43" s="77">
        <f t="shared" si="6"/>
        <v>0.58599999999999997</v>
      </c>
    </row>
    <row r="44" spans="1:11" ht="18" hidden="1" customHeight="1" x14ac:dyDescent="0.25">
      <c r="A44" s="2">
        <v>72</v>
      </c>
      <c r="B44" s="2" t="s">
        <v>26</v>
      </c>
      <c r="C44" s="3" t="e">
        <f>IFERROR(VLOOKUP(A44,'D2 - Sec A'!$A:$A,2,FALSE),IFERROR(VLOOKUP(A44,'D2 - Sec B'!$A:$A,2,FALSE),IFERROR(VLOOKUP(A44,'D10 - Sec C'!$A:$A,2,FALSE),VLOOKUP(A44,'D10 - Sec D'!$A:$A,2,FALSE))))</f>
        <v>#N/A</v>
      </c>
      <c r="D44" t="s">
        <v>99</v>
      </c>
      <c r="E44" t="s">
        <v>100</v>
      </c>
      <c r="F44" s="2">
        <v>15423273</v>
      </c>
      <c r="G44" t="s">
        <v>141</v>
      </c>
      <c r="H44" s="12">
        <v>99.5</v>
      </c>
      <c r="I44" s="12">
        <v>49</v>
      </c>
      <c r="J44" s="12">
        <f t="shared" si="4"/>
        <v>148.5</v>
      </c>
      <c r="K44" s="77">
        <f t="shared" ref="K44:K45" si="13">J44/O$1</f>
        <v>0.61875000000000002</v>
      </c>
    </row>
    <row r="45" spans="1:11" ht="18" hidden="1" customHeight="1" x14ac:dyDescent="0.25">
      <c r="A45" s="2">
        <v>102</v>
      </c>
      <c r="B45" s="2" t="s">
        <v>27</v>
      </c>
      <c r="C45" s="3" t="e">
        <f>IFERROR(VLOOKUP(A45,'D2 - Sec A'!$A:$A,2,FALSE),IFERROR(VLOOKUP(A45,'D2 - Sec B'!$A:$A,2,FALSE),IFERROR(VLOOKUP(A45,'D10 - Sec C'!$A:$A,2,FALSE),VLOOKUP(A45,'D10 - Sec D'!$A:$A,2,FALSE))))</f>
        <v>#REF!</v>
      </c>
      <c r="D45" t="s">
        <v>101</v>
      </c>
      <c r="E45" t="s">
        <v>102</v>
      </c>
      <c r="F45" s="2">
        <v>15423057</v>
      </c>
      <c r="G45" t="s">
        <v>141</v>
      </c>
      <c r="H45" s="12">
        <v>97.5</v>
      </c>
      <c r="I45" s="12">
        <v>48</v>
      </c>
      <c r="J45" s="12">
        <f t="shared" si="4"/>
        <v>145.5</v>
      </c>
      <c r="K45" s="77">
        <f t="shared" si="13"/>
        <v>0.60624999999999996</v>
      </c>
    </row>
    <row r="46" spans="1:11" ht="18" hidden="1" customHeight="1" x14ac:dyDescent="0.25">
      <c r="A46" s="2">
        <v>1</v>
      </c>
      <c r="B46" s="2" t="s">
        <v>24</v>
      </c>
      <c r="C46" s="3" t="e">
        <f>IFERROR(VLOOKUP(A46,'D2 - Sec A'!$A:$A,2,FALSE),IFERROR(VLOOKUP(A46,'D2 - Sec B'!$A:$A,2,FALSE),IFERROR(VLOOKUP(A46,'D10 - Sec C'!$A:$A,2,FALSE),VLOOKUP(A46,'D10 - Sec D'!$A:$A,2,FALSE))))</f>
        <v>#N/A</v>
      </c>
      <c r="D46" t="s">
        <v>206</v>
      </c>
      <c r="E46" t="s">
        <v>207</v>
      </c>
      <c r="F46" s="2">
        <v>15127145</v>
      </c>
      <c r="G46" t="s">
        <v>205</v>
      </c>
      <c r="H46" s="12">
        <v>97</v>
      </c>
      <c r="I46" s="12">
        <v>47</v>
      </c>
      <c r="J46" s="12">
        <f t="shared" si="4"/>
        <v>144</v>
      </c>
      <c r="K46" s="77">
        <f t="shared" si="6"/>
        <v>0.57599999999999996</v>
      </c>
    </row>
    <row r="47" spans="1:11" ht="18" hidden="1" customHeight="1" x14ac:dyDescent="0.25">
      <c r="A47" s="2">
        <v>31</v>
      </c>
      <c r="B47" s="2" t="s">
        <v>25</v>
      </c>
      <c r="C47" s="3" t="e">
        <f>IFERROR(VLOOKUP(A47,'D2 - Sec A'!$A:$A,2,FALSE),IFERROR(VLOOKUP(A47,'D2 - Sec B'!$A:$A,2,FALSE),IFERROR(VLOOKUP(A47,'D10 - Sec C'!$A:$A,2,FALSE),VLOOKUP(A47,'D10 - Sec D'!$A:$A,2,FALSE))))</f>
        <v>#N/A</v>
      </c>
      <c r="D47" t="s">
        <v>208</v>
      </c>
      <c r="E47" t="s">
        <v>209</v>
      </c>
      <c r="F47" s="2">
        <v>15127284</v>
      </c>
      <c r="G47" t="s">
        <v>205</v>
      </c>
      <c r="H47" s="12">
        <v>95.5</v>
      </c>
      <c r="I47" s="12">
        <v>44</v>
      </c>
      <c r="J47" s="12">
        <f t="shared" si="4"/>
        <v>139.5</v>
      </c>
      <c r="K47" s="77">
        <f t="shared" si="6"/>
        <v>0.55800000000000005</v>
      </c>
    </row>
    <row r="48" spans="1:11" ht="18" hidden="1" customHeight="1" x14ac:dyDescent="0.25">
      <c r="A48" s="2">
        <v>61</v>
      </c>
      <c r="B48" s="2" t="s">
        <v>26</v>
      </c>
      <c r="C48" s="3" t="e">
        <f>IFERROR(VLOOKUP(A48,'D2 - Sec A'!$A:$A,2,FALSE),IFERROR(VLOOKUP(A48,'D2 - Sec B'!$A:$A,2,FALSE),IFERROR(VLOOKUP(A48,'D10 - Sec C'!$A:$A,2,FALSE),VLOOKUP(A48,'D10 - Sec D'!$A:$A,2,FALSE))))</f>
        <v>#N/A</v>
      </c>
      <c r="D48" t="s">
        <v>210</v>
      </c>
      <c r="E48" t="s">
        <v>211</v>
      </c>
      <c r="F48" s="2">
        <v>15127038</v>
      </c>
      <c r="G48" t="s">
        <v>205</v>
      </c>
      <c r="H48" s="12">
        <v>96.5</v>
      </c>
      <c r="I48" s="12">
        <v>49</v>
      </c>
      <c r="J48" s="12">
        <f t="shared" si="4"/>
        <v>145.5</v>
      </c>
      <c r="K48" s="77">
        <f t="shared" ref="K48:K49" si="14">J48/O$1</f>
        <v>0.60624999999999996</v>
      </c>
    </row>
    <row r="49" spans="1:11" ht="18" hidden="1" customHeight="1" x14ac:dyDescent="0.25">
      <c r="A49" s="2">
        <v>91</v>
      </c>
      <c r="B49" s="2" t="s">
        <v>27</v>
      </c>
      <c r="C49" s="3" t="e">
        <f>IFERROR(VLOOKUP(A49,'D2 - Sec A'!$A:$A,2,FALSE),IFERROR(VLOOKUP(A49,'D2 - Sec B'!$A:$A,2,FALSE),IFERROR(VLOOKUP(A49,'D10 - Sec C'!$A:$A,2,FALSE),VLOOKUP(A49,'D10 - Sec D'!$A:$A,2,FALSE))))</f>
        <v>#REF!</v>
      </c>
      <c r="D49" t="s">
        <v>212</v>
      </c>
      <c r="E49" t="s">
        <v>213</v>
      </c>
      <c r="F49" s="2">
        <v>15127085</v>
      </c>
      <c r="G49" t="s">
        <v>205</v>
      </c>
      <c r="H49" s="12">
        <v>102</v>
      </c>
      <c r="I49" s="12">
        <v>52</v>
      </c>
      <c r="J49" s="12">
        <f t="shared" si="4"/>
        <v>154</v>
      </c>
      <c r="K49" s="77">
        <f t="shared" si="14"/>
        <v>0.64166666666666672</v>
      </c>
    </row>
    <row r="50" spans="1:11" ht="18" hidden="1" customHeight="1" x14ac:dyDescent="0.25">
      <c r="A50" s="2">
        <v>16</v>
      </c>
      <c r="B50" s="2" t="s">
        <v>24</v>
      </c>
      <c r="C50" s="3" t="e">
        <f>IFERROR(VLOOKUP(A50,'D2 - Sec A'!$A:$A,2,FALSE),IFERROR(VLOOKUP(A50,'D2 - Sec B'!$A:$A,2,FALSE),IFERROR(VLOOKUP(A50,'D10 - Sec C'!$A:$A,2,FALSE),VLOOKUP(A50,'D10 - Sec D'!$A:$A,2,FALSE))))</f>
        <v>#N/A</v>
      </c>
      <c r="D50" t="s">
        <v>285</v>
      </c>
      <c r="E50" t="s">
        <v>286</v>
      </c>
      <c r="F50" s="2">
        <v>15127134</v>
      </c>
      <c r="G50" t="s">
        <v>220</v>
      </c>
      <c r="H50" s="12">
        <v>104</v>
      </c>
      <c r="I50" s="12">
        <v>49</v>
      </c>
      <c r="J50" s="12">
        <f t="shared" si="4"/>
        <v>153</v>
      </c>
      <c r="K50" s="77">
        <f t="shared" si="6"/>
        <v>0.61199999999999999</v>
      </c>
    </row>
    <row r="51" spans="1:11" ht="18" hidden="1" customHeight="1" x14ac:dyDescent="0.25">
      <c r="A51" s="2">
        <v>46</v>
      </c>
      <c r="B51" s="2" t="s">
        <v>25</v>
      </c>
      <c r="C51" s="3" t="e">
        <f>IFERROR(VLOOKUP(A51,'D2 - Sec A'!$A:$A,2,FALSE),IFERROR(VLOOKUP(A51,'D2 - Sec B'!$A:$A,2,FALSE),IFERROR(VLOOKUP(A51,'D10 - Sec C'!$A:$A,2,FALSE),VLOOKUP(A51,'D10 - Sec D'!$A:$A,2,FALSE))))</f>
        <v>#N/A</v>
      </c>
      <c r="D51" t="s">
        <v>214</v>
      </c>
      <c r="E51" t="s">
        <v>215</v>
      </c>
      <c r="F51" s="2">
        <v>15127035</v>
      </c>
      <c r="G51" t="s">
        <v>220</v>
      </c>
      <c r="H51" s="12">
        <v>107.5</v>
      </c>
      <c r="I51" s="12">
        <v>55</v>
      </c>
      <c r="J51" s="12">
        <f t="shared" si="4"/>
        <v>162.5</v>
      </c>
      <c r="K51" s="77">
        <f t="shared" si="6"/>
        <v>0.65</v>
      </c>
    </row>
    <row r="52" spans="1:11" ht="18" hidden="1" customHeight="1" x14ac:dyDescent="0.25">
      <c r="A52" s="2">
        <v>76</v>
      </c>
      <c r="B52" s="2" t="s">
        <v>26</v>
      </c>
      <c r="C52" s="3" t="e">
        <f>IFERROR(VLOOKUP(A52,'D2 - Sec A'!$A:$A,2,FALSE),IFERROR(VLOOKUP(A52,'D2 - Sec B'!$A:$A,2,FALSE),IFERROR(VLOOKUP(A52,'D10 - Sec C'!$A:$A,2,FALSE),VLOOKUP(A52,'D10 - Sec D'!$A:$A,2,FALSE))))</f>
        <v>#N/A</v>
      </c>
      <c r="D52" t="s">
        <v>216</v>
      </c>
      <c r="E52" t="s">
        <v>217</v>
      </c>
      <c r="F52" s="2">
        <v>15127066</v>
      </c>
      <c r="G52" t="s">
        <v>220</v>
      </c>
      <c r="H52" s="12">
        <v>107.5</v>
      </c>
      <c r="I52" s="12">
        <v>55</v>
      </c>
      <c r="J52" s="12">
        <f t="shared" si="4"/>
        <v>162.5</v>
      </c>
      <c r="K52" s="77">
        <f t="shared" ref="K52:K53" si="15">J52/O$1</f>
        <v>0.67708333333333337</v>
      </c>
    </row>
    <row r="53" spans="1:11" s="81" customFormat="1" ht="18" hidden="1" customHeight="1" x14ac:dyDescent="0.25">
      <c r="A53" s="79">
        <v>106</v>
      </c>
      <c r="B53" s="79" t="s">
        <v>27</v>
      </c>
      <c r="C53" s="80" t="e">
        <f>IFERROR(VLOOKUP(A53,'D2 - Sec A'!$A:$A,2,FALSE),IFERROR(VLOOKUP(A53,'D2 - Sec B'!$A:$A,2,FALSE),IFERROR(VLOOKUP(A53,'D10 - Sec C'!$A:$A,2,FALSE),VLOOKUP(A53,'D10 - Sec D'!$A:$A,2,FALSE))))</f>
        <v>#REF!</v>
      </c>
      <c r="D53" s="81" t="s">
        <v>218</v>
      </c>
      <c r="E53" s="81" t="s">
        <v>219</v>
      </c>
      <c r="F53" s="79">
        <v>15127095</v>
      </c>
      <c r="G53" s="81" t="s">
        <v>220</v>
      </c>
      <c r="H53" s="81">
        <v>93</v>
      </c>
      <c r="I53" s="81">
        <v>45</v>
      </c>
      <c r="J53" s="81">
        <f t="shared" si="4"/>
        <v>138</v>
      </c>
      <c r="K53" s="82">
        <f t="shared" si="15"/>
        <v>0.57499999999999996</v>
      </c>
    </row>
    <row r="54" spans="1:11" ht="18" hidden="1" customHeight="1" x14ac:dyDescent="0.25">
      <c r="A54" s="2">
        <v>22</v>
      </c>
      <c r="B54" s="2" t="s">
        <v>24</v>
      </c>
      <c r="C54" s="3" t="e">
        <f>IFERROR(VLOOKUP(A54,'D2 - Sec A'!$A:$A,2,FALSE),IFERROR(VLOOKUP(A54,'D2 - Sec B'!$A:$A,2,FALSE),IFERROR(VLOOKUP(A54,'D10 - Sec C'!$A:$A,2,FALSE),VLOOKUP(A54,'D10 - Sec D'!$A:$A,2,FALSE))))</f>
        <v>#N/A</v>
      </c>
      <c r="D54" t="s">
        <v>67</v>
      </c>
      <c r="E54" t="s">
        <v>242</v>
      </c>
      <c r="G54" t="s">
        <v>68</v>
      </c>
      <c r="H54" s="12">
        <v>97.5</v>
      </c>
      <c r="I54" s="12">
        <v>51</v>
      </c>
      <c r="J54" s="12">
        <f t="shared" si="4"/>
        <v>148.5</v>
      </c>
      <c r="K54" s="77">
        <f t="shared" si="6"/>
        <v>0.59399999999999997</v>
      </c>
    </row>
    <row r="55" spans="1:11" ht="18" hidden="1" customHeight="1" x14ac:dyDescent="0.25">
      <c r="A55" s="2">
        <v>52</v>
      </c>
      <c r="B55" s="2" t="s">
        <v>25</v>
      </c>
      <c r="C55" s="3" t="e">
        <f>IFERROR(VLOOKUP(A55,'D2 - Sec A'!$A:$A,2,FALSE),IFERROR(VLOOKUP(A55,'D2 - Sec B'!$A:$A,2,FALSE),IFERROR(VLOOKUP(A55,'D10 - Sec C'!$A:$A,2,FALSE),VLOOKUP(A55,'D10 - Sec D'!$A:$A,2,FALSE))))</f>
        <v>#N/A</v>
      </c>
      <c r="D55" t="s">
        <v>69</v>
      </c>
      <c r="E55" t="s">
        <v>70</v>
      </c>
      <c r="G55" t="s">
        <v>68</v>
      </c>
      <c r="H55" s="12">
        <v>90.5</v>
      </c>
      <c r="I55" s="12">
        <v>44</v>
      </c>
      <c r="J55" s="12">
        <f t="shared" si="4"/>
        <v>134.5</v>
      </c>
      <c r="K55" s="77">
        <f t="shared" si="6"/>
        <v>0.53800000000000003</v>
      </c>
    </row>
    <row r="56" spans="1:11" ht="18" customHeight="1" x14ac:dyDescent="0.25">
      <c r="A56" s="2">
        <v>82</v>
      </c>
      <c r="B56" s="2" t="s">
        <v>26</v>
      </c>
      <c r="C56" s="3" t="e">
        <f>IFERROR(VLOOKUP(A56,'D2 - Sec A'!$A:$A,2,FALSE),IFERROR(VLOOKUP(A56,'D2 - Sec B'!$A:$A,2,FALSE),IFERROR(VLOOKUP(A56,'D10 - Sec C'!$A:$A,2,FALSE),VLOOKUP(A56,'D10 - Sec D'!$A:$A,2,FALSE))))</f>
        <v>#N/A</v>
      </c>
      <c r="J56" s="12">
        <f t="shared" si="4"/>
        <v>0</v>
      </c>
      <c r="K56" s="77">
        <f t="shared" ref="K56:K57" si="16">J56/O$1</f>
        <v>0</v>
      </c>
    </row>
    <row r="57" spans="1:11" ht="18" hidden="1" customHeight="1" x14ac:dyDescent="0.25">
      <c r="A57" s="2">
        <v>112</v>
      </c>
      <c r="B57" s="2" t="s">
        <v>27</v>
      </c>
      <c r="C57" s="3" t="e">
        <f>IFERROR(VLOOKUP(A57,'D2 - Sec A'!$A:$A,2,FALSE),IFERROR(VLOOKUP(A57,'D2 - Sec B'!$A:$A,2,FALSE),IFERROR(VLOOKUP(A57,'D10 - Sec C'!$A:$A,2,FALSE),VLOOKUP(A57,'D10 - Sec D'!$A:$A,2,FALSE))))</f>
        <v>#REF!</v>
      </c>
      <c r="D57" t="s">
        <v>71</v>
      </c>
      <c r="E57" t="s">
        <v>241</v>
      </c>
      <c r="G57" t="s">
        <v>68</v>
      </c>
      <c r="H57" s="12">
        <v>97.5</v>
      </c>
      <c r="I57" s="12">
        <v>47</v>
      </c>
      <c r="J57" s="12">
        <f t="shared" si="4"/>
        <v>144.5</v>
      </c>
      <c r="K57" s="77">
        <f t="shared" si="16"/>
        <v>0.6020833333333333</v>
      </c>
    </row>
    <row r="58" spans="1:11" ht="18" hidden="1" customHeight="1" x14ac:dyDescent="0.25">
      <c r="A58" s="2">
        <v>13</v>
      </c>
      <c r="B58" s="2" t="s">
        <v>24</v>
      </c>
      <c r="C58" s="3" t="e">
        <f>IFERROR(VLOOKUP(A58,'D2 - Sec A'!$A:$A,2,FALSE),IFERROR(VLOOKUP(A58,'D2 - Sec B'!$A:$A,2,FALSE),IFERROR(VLOOKUP(A58,'D10 - Sec C'!$A:$A,2,FALSE),VLOOKUP(A58,'D10 - Sec D'!$A:$A,2,FALSE))))</f>
        <v>#N/A</v>
      </c>
      <c r="D58" t="s">
        <v>61</v>
      </c>
      <c r="E58" t="s">
        <v>62</v>
      </c>
      <c r="G58" t="s">
        <v>63</v>
      </c>
      <c r="H58" s="12">
        <v>107</v>
      </c>
      <c r="I58" s="12">
        <v>53</v>
      </c>
      <c r="J58" s="12">
        <f t="shared" si="4"/>
        <v>160</v>
      </c>
      <c r="K58" s="77">
        <f t="shared" si="6"/>
        <v>0.64</v>
      </c>
    </row>
    <row r="59" spans="1:11" ht="18" hidden="1" customHeight="1" x14ac:dyDescent="0.25">
      <c r="A59" s="2">
        <v>43</v>
      </c>
      <c r="B59" s="2" t="s">
        <v>25</v>
      </c>
      <c r="C59" s="3" t="e">
        <f>IFERROR(VLOOKUP(A59,'D2 - Sec A'!$A:$A,2,FALSE),IFERROR(VLOOKUP(A59,'D2 - Sec B'!$A:$A,2,FALSE),IFERROR(VLOOKUP(A59,'D10 - Sec C'!$A:$A,2,FALSE),VLOOKUP(A59,'D10 - Sec D'!$A:$A,2,FALSE))))</f>
        <v>#N/A</v>
      </c>
      <c r="D59" t="s">
        <v>64</v>
      </c>
      <c r="E59" t="s">
        <v>238</v>
      </c>
      <c r="G59" t="s">
        <v>63</v>
      </c>
      <c r="H59" s="12">
        <v>103.5</v>
      </c>
      <c r="I59" s="12">
        <v>47</v>
      </c>
      <c r="J59" s="12">
        <f t="shared" si="4"/>
        <v>150.5</v>
      </c>
      <c r="K59" s="77">
        <f t="shared" si="6"/>
        <v>0.60199999999999998</v>
      </c>
    </row>
    <row r="60" spans="1:11" ht="18" hidden="1" customHeight="1" x14ac:dyDescent="0.25">
      <c r="A60" s="2">
        <v>73</v>
      </c>
      <c r="B60" s="2" t="s">
        <v>26</v>
      </c>
      <c r="C60" s="3" t="e">
        <f>IFERROR(VLOOKUP(A60,'D2 - Sec A'!$A:$A,2,FALSE),IFERROR(VLOOKUP(A60,'D2 - Sec B'!$A:$A,2,FALSE),IFERROR(VLOOKUP(A60,'D10 - Sec C'!$A:$A,2,FALSE),VLOOKUP(A60,'D10 - Sec D'!$A:$A,2,FALSE))))</f>
        <v>#N/A</v>
      </c>
      <c r="D60" t="s">
        <v>65</v>
      </c>
      <c r="E60" t="s">
        <v>239</v>
      </c>
      <c r="G60" t="s">
        <v>63</v>
      </c>
      <c r="H60" s="12">
        <v>107</v>
      </c>
      <c r="I60" s="12">
        <v>52</v>
      </c>
      <c r="J60" s="12">
        <f t="shared" si="4"/>
        <v>159</v>
      </c>
      <c r="K60" s="77">
        <f t="shared" ref="K60:K61" si="17">J60/O$1</f>
        <v>0.66249999999999998</v>
      </c>
    </row>
    <row r="61" spans="1:11" ht="18" hidden="1" customHeight="1" x14ac:dyDescent="0.25">
      <c r="A61" s="2">
        <v>103</v>
      </c>
      <c r="B61" s="2" t="s">
        <v>27</v>
      </c>
      <c r="C61" s="3" t="e">
        <f>IFERROR(VLOOKUP(A61,'D2 - Sec A'!$A:$A,2,FALSE),IFERROR(VLOOKUP(A61,'D2 - Sec B'!$A:$A,2,FALSE),IFERROR(VLOOKUP(A61,'D10 - Sec C'!$A:$A,2,FALSE),VLOOKUP(A61,'D10 - Sec D'!$A:$A,2,FALSE))))</f>
        <v>#REF!</v>
      </c>
      <c r="D61" t="s">
        <v>66</v>
      </c>
      <c r="E61" t="s">
        <v>240</v>
      </c>
      <c r="G61" t="s">
        <v>63</v>
      </c>
      <c r="H61" s="12">
        <v>111</v>
      </c>
      <c r="I61" s="12">
        <v>55</v>
      </c>
      <c r="J61" s="12">
        <f t="shared" si="4"/>
        <v>166</v>
      </c>
      <c r="K61" s="77">
        <f t="shared" si="17"/>
        <v>0.69166666666666665</v>
      </c>
    </row>
    <row r="62" spans="1:11" ht="18" hidden="1" customHeight="1" x14ac:dyDescent="0.25">
      <c r="A62" s="2">
        <v>18</v>
      </c>
      <c r="B62" s="2" t="s">
        <v>24</v>
      </c>
      <c r="C62" s="3" t="e">
        <f>IFERROR(VLOOKUP(A62,'D2 - Sec A'!$A:$A,2,FALSE),IFERROR(VLOOKUP(A62,'D2 - Sec B'!$A:$A,2,FALSE),IFERROR(VLOOKUP(A62,'D10 - Sec C'!$A:$A,2,FALSE),VLOOKUP(A62,'D10 - Sec D'!$A:$A,2,FALSE))))</f>
        <v>#N/A</v>
      </c>
      <c r="D62" t="s">
        <v>87</v>
      </c>
      <c r="E62" t="s">
        <v>88</v>
      </c>
      <c r="F62" s="2">
        <v>264047</v>
      </c>
      <c r="G62" t="s">
        <v>143</v>
      </c>
      <c r="H62" s="12">
        <v>114</v>
      </c>
      <c r="I62" s="12">
        <v>56</v>
      </c>
      <c r="J62" s="12">
        <f t="shared" si="4"/>
        <v>170</v>
      </c>
      <c r="K62" s="77">
        <f t="shared" si="6"/>
        <v>0.68</v>
      </c>
    </row>
    <row r="63" spans="1:11" ht="18" hidden="1" customHeight="1" x14ac:dyDescent="0.25">
      <c r="A63" s="2">
        <v>48</v>
      </c>
      <c r="B63" s="2" t="s">
        <v>25</v>
      </c>
      <c r="C63" s="3" t="e">
        <f>IFERROR(VLOOKUP(A63,'D2 - Sec A'!$A:$A,2,FALSE),IFERROR(VLOOKUP(A63,'D2 - Sec B'!$A:$A,2,FALSE),IFERROR(VLOOKUP(A63,'D10 - Sec C'!$A:$A,2,FALSE),VLOOKUP(A63,'D10 - Sec D'!$A:$A,2,FALSE))))</f>
        <v>#N/A</v>
      </c>
      <c r="D63" t="s">
        <v>89</v>
      </c>
      <c r="E63" t="s">
        <v>90</v>
      </c>
      <c r="F63" s="2">
        <v>264010</v>
      </c>
      <c r="G63" t="s">
        <v>143</v>
      </c>
      <c r="H63" s="12">
        <v>106.5</v>
      </c>
      <c r="I63" s="12">
        <v>53</v>
      </c>
      <c r="J63" s="12">
        <f t="shared" si="4"/>
        <v>159.5</v>
      </c>
      <c r="K63" s="77">
        <f t="shared" si="6"/>
        <v>0.63800000000000001</v>
      </c>
    </row>
    <row r="64" spans="1:11" ht="18" hidden="1" customHeight="1" x14ac:dyDescent="0.25">
      <c r="A64" s="2">
        <v>78</v>
      </c>
      <c r="B64" s="2" t="s">
        <v>26</v>
      </c>
      <c r="C64" s="3" t="e">
        <f>IFERROR(VLOOKUP(A64,'D2 - Sec A'!$A:$A,2,FALSE),IFERROR(VLOOKUP(A64,'D2 - Sec B'!$A:$A,2,FALSE),IFERROR(VLOOKUP(A64,'D10 - Sec C'!$A:$A,2,FALSE),VLOOKUP(A64,'D10 - Sec D'!$A:$A,2,FALSE))))</f>
        <v>#N/A</v>
      </c>
      <c r="D64" t="s">
        <v>91</v>
      </c>
      <c r="E64" t="s">
        <v>92</v>
      </c>
      <c r="F64" s="2">
        <v>264063</v>
      </c>
      <c r="G64" t="s">
        <v>143</v>
      </c>
      <c r="H64" s="12">
        <v>110</v>
      </c>
      <c r="I64" s="12">
        <v>55</v>
      </c>
      <c r="J64" s="12">
        <f t="shared" si="4"/>
        <v>165</v>
      </c>
      <c r="K64" s="77">
        <f t="shared" ref="K64:K65" si="18">J64/O$1</f>
        <v>0.6875</v>
      </c>
    </row>
    <row r="65" spans="1:15" ht="18" hidden="1" customHeight="1" x14ac:dyDescent="0.25">
      <c r="A65" s="2">
        <v>108</v>
      </c>
      <c r="B65" s="2" t="s">
        <v>27</v>
      </c>
      <c r="C65" s="3" t="e">
        <f>IFERROR(VLOOKUP(A65,'D2 - Sec A'!$A:$A,2,FALSE),IFERROR(VLOOKUP(A65,'D2 - Sec B'!$A:$A,2,FALSE),IFERROR(VLOOKUP(A65,'D10 - Sec C'!$A:$A,2,FALSE),VLOOKUP(A65,'D10 - Sec D'!$A:$A,2,FALSE))))</f>
        <v>#REF!</v>
      </c>
      <c r="D65" t="s">
        <v>93</v>
      </c>
      <c r="E65" t="s">
        <v>94</v>
      </c>
      <c r="F65" s="2">
        <v>264015</v>
      </c>
      <c r="G65" t="s">
        <v>143</v>
      </c>
      <c r="H65" s="12">
        <v>97.5</v>
      </c>
      <c r="I65" s="12">
        <v>45</v>
      </c>
      <c r="J65" s="12">
        <f t="shared" si="4"/>
        <v>142.5</v>
      </c>
      <c r="K65" s="77">
        <f t="shared" si="18"/>
        <v>0.59375</v>
      </c>
    </row>
    <row r="66" spans="1:15" ht="18" hidden="1" customHeight="1" x14ac:dyDescent="0.25">
      <c r="A66" s="2">
        <v>6</v>
      </c>
      <c r="B66" s="2" t="s">
        <v>24</v>
      </c>
      <c r="C66" s="3" t="e">
        <f>IFERROR(VLOOKUP(A66,'D2 - Sec A'!$A:$A,2,FALSE),IFERROR(VLOOKUP(A66,'D2 - Sec B'!$A:$A,2,FALSE),IFERROR(VLOOKUP(A66,'D10 - Sec C'!$A:$A,2,FALSE),VLOOKUP(A66,'D10 - Sec D'!$A:$A,2,FALSE))))</f>
        <v>#N/A</v>
      </c>
      <c r="D66" t="s">
        <v>81</v>
      </c>
      <c r="E66" t="s">
        <v>82</v>
      </c>
      <c r="F66" s="2">
        <v>264038</v>
      </c>
      <c r="G66" t="s">
        <v>142</v>
      </c>
      <c r="H66" s="12">
        <v>102</v>
      </c>
      <c r="I66" s="12">
        <v>48</v>
      </c>
      <c r="J66" s="12">
        <f t="shared" si="4"/>
        <v>150</v>
      </c>
      <c r="K66" s="77">
        <f t="shared" si="6"/>
        <v>0.6</v>
      </c>
      <c r="O66" s="77"/>
    </row>
    <row r="67" spans="1:15" ht="18" hidden="1" customHeight="1" x14ac:dyDescent="0.25">
      <c r="A67" s="2">
        <v>36</v>
      </c>
      <c r="B67" s="2" t="s">
        <v>25</v>
      </c>
      <c r="C67" s="3" t="e">
        <f>IFERROR(VLOOKUP(A67,'D2 - Sec A'!$A:$A,2,FALSE),IFERROR(VLOOKUP(A67,'D2 - Sec B'!$A:$A,2,FALSE),IFERROR(VLOOKUP(A67,'D10 - Sec C'!$A:$A,2,FALSE),VLOOKUP(A67,'D10 - Sec D'!$A:$A,2,FALSE))))</f>
        <v>#N/A</v>
      </c>
      <c r="D67" t="s">
        <v>287</v>
      </c>
      <c r="E67" t="s">
        <v>288</v>
      </c>
      <c r="F67" s="2">
        <v>264019</v>
      </c>
      <c r="G67" t="s">
        <v>142</v>
      </c>
      <c r="H67" s="12">
        <v>107.5</v>
      </c>
      <c r="I67" s="12">
        <v>49</v>
      </c>
      <c r="J67" s="12">
        <f t="shared" si="4"/>
        <v>156.5</v>
      </c>
      <c r="K67" s="77">
        <f t="shared" si="6"/>
        <v>0.626</v>
      </c>
    </row>
    <row r="68" spans="1:15" ht="18" hidden="1" customHeight="1" x14ac:dyDescent="0.25">
      <c r="A68" s="2">
        <v>66</v>
      </c>
      <c r="B68" s="2" t="s">
        <v>26</v>
      </c>
      <c r="C68" s="3" t="e">
        <f>IFERROR(VLOOKUP(A68,'D2 - Sec A'!$A:$A,2,FALSE),IFERROR(VLOOKUP(A68,'D2 - Sec B'!$A:$A,2,FALSE),IFERROR(VLOOKUP(A68,'D10 - Sec C'!$A:$A,2,FALSE),VLOOKUP(A68,'D10 - Sec D'!$A:$A,2,FALSE))))</f>
        <v>#N/A</v>
      </c>
      <c r="D68" t="s">
        <v>83</v>
      </c>
      <c r="E68" t="s">
        <v>84</v>
      </c>
      <c r="F68" s="2">
        <v>264056</v>
      </c>
      <c r="G68" t="s">
        <v>142</v>
      </c>
      <c r="H68" s="12">
        <v>91.5</v>
      </c>
      <c r="I68" s="12">
        <v>44</v>
      </c>
      <c r="J68" s="12">
        <f t="shared" si="4"/>
        <v>135.5</v>
      </c>
      <c r="K68" s="77">
        <f t="shared" ref="K68:K69" si="19">J68/O$1</f>
        <v>0.56458333333333333</v>
      </c>
    </row>
    <row r="69" spans="1:15" ht="18" hidden="1" customHeight="1" x14ac:dyDescent="0.25">
      <c r="A69" s="2">
        <v>96</v>
      </c>
      <c r="B69" s="2" t="s">
        <v>27</v>
      </c>
      <c r="C69" s="3" t="e">
        <f>IFERROR(VLOOKUP(A69,'D2 - Sec A'!$A:$A,2,FALSE),IFERROR(VLOOKUP(A69,'D2 - Sec B'!$A:$A,2,FALSE),IFERROR(VLOOKUP(A69,'D10 - Sec C'!$A:$A,2,FALSE),VLOOKUP(A69,'D10 - Sec D'!$A:$A,2,FALSE))))</f>
        <v>#REF!</v>
      </c>
      <c r="D69" t="s">
        <v>85</v>
      </c>
      <c r="E69" t="s">
        <v>86</v>
      </c>
      <c r="F69" s="2">
        <v>264046</v>
      </c>
      <c r="G69" t="s">
        <v>142</v>
      </c>
      <c r="H69" s="12">
        <v>86</v>
      </c>
      <c r="I69" s="12">
        <v>37</v>
      </c>
      <c r="J69" s="12">
        <f t="shared" si="4"/>
        <v>123</v>
      </c>
      <c r="K69" s="77">
        <f t="shared" si="19"/>
        <v>0.51249999999999996</v>
      </c>
    </row>
    <row r="70" spans="1:15" ht="18" hidden="1" customHeight="1" x14ac:dyDescent="0.25">
      <c r="A70" s="79">
        <v>28</v>
      </c>
      <c r="B70" s="2" t="s">
        <v>24</v>
      </c>
      <c r="C70" s="3" t="e">
        <f>IFERROR(VLOOKUP(A70,'D2 - Sec A'!$A:$A,2,FALSE),IFERROR(VLOOKUP(A70,'D2 - Sec B'!$A:$A,2,FALSE),IFERROR(VLOOKUP(A70,'D10 - Sec C'!$A:$A,2,FALSE),VLOOKUP(A70,'D10 - Sec D'!$A:$A,2,FALSE))))</f>
        <v>#N/A</v>
      </c>
      <c r="D70" s="5" t="s">
        <v>77</v>
      </c>
      <c r="E70" s="5" t="s">
        <v>78</v>
      </c>
      <c r="F70" s="2">
        <v>15557241</v>
      </c>
      <c r="G70" t="s">
        <v>72</v>
      </c>
      <c r="H70" s="12">
        <v>110</v>
      </c>
      <c r="I70" s="12">
        <v>54</v>
      </c>
      <c r="J70" s="12">
        <f t="shared" si="4"/>
        <v>164</v>
      </c>
      <c r="K70" s="77">
        <f t="shared" si="6"/>
        <v>0.65600000000000003</v>
      </c>
    </row>
    <row r="71" spans="1:15" ht="18" hidden="1" customHeight="1" x14ac:dyDescent="0.25">
      <c r="A71" s="2">
        <v>49</v>
      </c>
      <c r="B71" s="2" t="s">
        <v>25</v>
      </c>
      <c r="C71" s="3" t="e">
        <f>IFERROR(VLOOKUP(A71,'D2 - Sec A'!$A:$A,2,FALSE),IFERROR(VLOOKUP(A71,'D2 - Sec B'!$A:$A,2,FALSE),IFERROR(VLOOKUP(A71,'D10 - Sec C'!$A:$A,2,FALSE),VLOOKUP(A71,'D10 - Sec D'!$A:$A,2,FALSE))))</f>
        <v>#N/A</v>
      </c>
      <c r="D71" t="s">
        <v>245</v>
      </c>
      <c r="E71" t="s">
        <v>246</v>
      </c>
      <c r="F71" s="6">
        <v>15557078</v>
      </c>
      <c r="G71" t="s">
        <v>72</v>
      </c>
      <c r="H71" s="12">
        <v>110.5</v>
      </c>
      <c r="I71" s="12">
        <v>52</v>
      </c>
      <c r="J71" s="12">
        <f t="shared" si="4"/>
        <v>162.5</v>
      </c>
      <c r="K71" s="77">
        <f t="shared" si="6"/>
        <v>0.65</v>
      </c>
    </row>
    <row r="72" spans="1:15" ht="18" hidden="1" customHeight="1" x14ac:dyDescent="0.25">
      <c r="A72" s="2">
        <v>79</v>
      </c>
      <c r="B72" s="2" t="s">
        <v>26</v>
      </c>
      <c r="C72" s="3" t="e">
        <f>IFERROR(VLOOKUP(A72,'D2 - Sec A'!$A:$A,2,FALSE),IFERROR(VLOOKUP(A72,'D2 - Sec B'!$A:$A,2,FALSE),IFERROR(VLOOKUP(A72,'D10 - Sec C'!$A:$A,2,FALSE),VLOOKUP(A72,'D10 - Sec D'!$A:$A,2,FALSE))))</f>
        <v>#N/A</v>
      </c>
      <c r="D72" t="s">
        <v>73</v>
      </c>
      <c r="E72" t="s">
        <v>74</v>
      </c>
      <c r="F72" s="2">
        <v>15557271</v>
      </c>
      <c r="G72" t="s">
        <v>72</v>
      </c>
      <c r="H72" s="12">
        <v>107.5</v>
      </c>
      <c r="I72" s="12">
        <v>52</v>
      </c>
      <c r="J72" s="12">
        <f t="shared" si="4"/>
        <v>159.5</v>
      </c>
      <c r="K72" s="77">
        <f t="shared" ref="K72:K73" si="20">J72/O$1</f>
        <v>0.6645833333333333</v>
      </c>
    </row>
    <row r="73" spans="1:15" ht="18" hidden="1" customHeight="1" x14ac:dyDescent="0.25">
      <c r="A73" s="2">
        <v>109</v>
      </c>
      <c r="B73" s="2" t="s">
        <v>27</v>
      </c>
      <c r="C73" s="3" t="e">
        <f>IFERROR(VLOOKUP(A73,'D2 - Sec A'!$A:$A,2,FALSE),IFERROR(VLOOKUP(A73,'D2 - Sec B'!$A:$A,2,FALSE),IFERROR(VLOOKUP(A73,'D10 - Sec C'!$A:$A,2,FALSE),VLOOKUP(A73,'D10 - Sec D'!$A:$A,2,FALSE))))</f>
        <v>#REF!</v>
      </c>
      <c r="D73" t="s">
        <v>75</v>
      </c>
      <c r="E73" t="s">
        <v>76</v>
      </c>
      <c r="F73" s="2">
        <v>15557328</v>
      </c>
      <c r="G73" t="s">
        <v>72</v>
      </c>
      <c r="H73" s="12">
        <v>89</v>
      </c>
      <c r="I73" s="12">
        <v>41</v>
      </c>
      <c r="J73" s="12">
        <f t="shared" si="4"/>
        <v>130</v>
      </c>
      <c r="K73" s="77">
        <f t="shared" si="20"/>
        <v>0.54166666666666663</v>
      </c>
    </row>
    <row r="74" spans="1:15" ht="18" hidden="1" customHeight="1" x14ac:dyDescent="0.25">
      <c r="A74" s="2">
        <v>58</v>
      </c>
      <c r="B74" s="2" t="s">
        <v>25</v>
      </c>
      <c r="C74" s="3" t="e">
        <f>IFERROR(VLOOKUP(A74,'D2 - Sec A'!$A:$A,2,FALSE),IFERROR(VLOOKUP(A74,'D2 - Sec B'!$A:$A,2,FALSE),IFERROR(VLOOKUP(A74,'D10 - Sec C'!$A:$A,2,FALSE),VLOOKUP(A74,'D10 - Sec D'!$A:$A,2,FALSE))))</f>
        <v>#N/A</v>
      </c>
      <c r="D74" t="s">
        <v>80</v>
      </c>
      <c r="E74" t="s">
        <v>45</v>
      </c>
      <c r="F74" s="2">
        <v>15557376</v>
      </c>
      <c r="G74" t="s">
        <v>79</v>
      </c>
      <c r="H74" s="12">
        <v>98.5</v>
      </c>
      <c r="I74" s="12">
        <v>43</v>
      </c>
      <c r="J74" s="12">
        <f t="shared" si="4"/>
        <v>141.5</v>
      </c>
      <c r="K74" s="77">
        <f t="shared" si="6"/>
        <v>0.56599999999999995</v>
      </c>
    </row>
    <row r="75" spans="1:15" ht="18" hidden="1" customHeight="1" x14ac:dyDescent="0.25">
      <c r="A75" s="2">
        <v>20</v>
      </c>
      <c r="B75" s="2" t="s">
        <v>24</v>
      </c>
      <c r="C75" s="3" t="e">
        <f>IFERROR(VLOOKUP(A75,'D2 - Sec A'!$A:$A,2,FALSE),IFERROR(VLOOKUP(A75,'D2 - Sec B'!$A:$A,2,FALSE),IFERROR(VLOOKUP(A75,'D10 - Sec C'!$A:$A,2,FALSE),VLOOKUP(A75,'D10 - Sec D'!$A:$A,2,FALSE))))</f>
        <v>#N/A</v>
      </c>
      <c r="D75" t="s">
        <v>36</v>
      </c>
      <c r="E75" t="s">
        <v>37</v>
      </c>
      <c r="F75" s="2">
        <v>1553055</v>
      </c>
      <c r="G75" t="s">
        <v>38</v>
      </c>
      <c r="H75" s="12">
        <v>104</v>
      </c>
      <c r="I75" s="12">
        <v>50</v>
      </c>
      <c r="J75" s="12">
        <f t="shared" si="4"/>
        <v>154</v>
      </c>
      <c r="K75" s="77">
        <f t="shared" si="6"/>
        <v>0.61599999999999999</v>
      </c>
    </row>
    <row r="76" spans="1:15" ht="18" hidden="1" customHeight="1" x14ac:dyDescent="0.25">
      <c r="A76" s="2">
        <v>50</v>
      </c>
      <c r="B76" s="2" t="s">
        <v>25</v>
      </c>
      <c r="C76" s="3" t="e">
        <f>IFERROR(VLOOKUP(A76,'D2 - Sec A'!$A:$A,2,FALSE),IFERROR(VLOOKUP(A76,'D2 - Sec B'!$A:$A,2,FALSE),IFERROR(VLOOKUP(A76,'D10 - Sec C'!$A:$A,2,FALSE),VLOOKUP(A76,'D10 - Sec D'!$A:$A,2,FALSE))))</f>
        <v>#N/A</v>
      </c>
      <c r="D76" s="5" t="s">
        <v>44</v>
      </c>
      <c r="E76" t="s">
        <v>45</v>
      </c>
      <c r="F76" s="2">
        <v>1553033</v>
      </c>
      <c r="G76" t="s">
        <v>38</v>
      </c>
      <c r="H76" s="12">
        <v>101.5</v>
      </c>
      <c r="I76" s="12">
        <v>51</v>
      </c>
      <c r="J76" s="12">
        <f t="shared" si="4"/>
        <v>152.5</v>
      </c>
      <c r="K76" s="77">
        <f t="shared" si="6"/>
        <v>0.61</v>
      </c>
    </row>
    <row r="77" spans="1:15" ht="18" hidden="1" customHeight="1" x14ac:dyDescent="0.25">
      <c r="A77" s="2">
        <v>80</v>
      </c>
      <c r="B77" s="2" t="s">
        <v>26</v>
      </c>
      <c r="C77" s="3" t="e">
        <f>IFERROR(VLOOKUP(A77,'D2 - Sec A'!$A:$A,2,FALSE),IFERROR(VLOOKUP(A77,'D2 - Sec B'!$A:$A,2,FALSE),IFERROR(VLOOKUP(A77,'D10 - Sec C'!$A:$A,2,FALSE),VLOOKUP(A77,'D10 - Sec D'!$A:$A,2,FALSE))))</f>
        <v>#N/A</v>
      </c>
      <c r="D77" t="s">
        <v>281</v>
      </c>
      <c r="E77" t="s">
        <v>39</v>
      </c>
      <c r="F77" s="2">
        <v>15533020</v>
      </c>
      <c r="G77" t="s">
        <v>38</v>
      </c>
      <c r="H77" s="14">
        <v>102.5</v>
      </c>
      <c r="I77" s="10">
        <v>51</v>
      </c>
      <c r="J77" s="12">
        <f t="shared" ref="J77:J111" si="21">H77+I77</f>
        <v>153.5</v>
      </c>
      <c r="K77" s="77">
        <f t="shared" ref="K77:K78" si="22">J77/O$1</f>
        <v>0.63958333333333328</v>
      </c>
      <c r="L77" s="10"/>
      <c r="M77" s="10"/>
      <c r="N77" s="10"/>
      <c r="O77" s="10"/>
    </row>
    <row r="78" spans="1:15" ht="18" hidden="1" customHeight="1" x14ac:dyDescent="0.25">
      <c r="A78" s="2">
        <v>110</v>
      </c>
      <c r="B78" s="2" t="s">
        <v>27</v>
      </c>
      <c r="C78" s="3" t="e">
        <f>IFERROR(VLOOKUP(A78,'D2 - Sec A'!$A:$A,2,FALSE),IFERROR(VLOOKUP(A78,'D2 - Sec B'!$A:$A,2,FALSE),IFERROR(VLOOKUP(A78,'D10 - Sec C'!$A:$A,2,FALSE),VLOOKUP(A78,'D10 - Sec D'!$A:$A,2,FALSE))))</f>
        <v>#REF!</v>
      </c>
      <c r="D78" t="s">
        <v>42</v>
      </c>
      <c r="E78" t="s">
        <v>43</v>
      </c>
      <c r="F78" s="2">
        <v>15533005</v>
      </c>
      <c r="G78" t="s">
        <v>38</v>
      </c>
      <c r="H78" s="14">
        <v>100</v>
      </c>
      <c r="I78" s="12">
        <v>50</v>
      </c>
      <c r="J78" s="12">
        <f t="shared" si="21"/>
        <v>150</v>
      </c>
      <c r="K78" s="77">
        <f t="shared" si="22"/>
        <v>0.625</v>
      </c>
    </row>
    <row r="79" spans="1:15" ht="18" hidden="1" customHeight="1" x14ac:dyDescent="0.25">
      <c r="A79" s="2">
        <v>29</v>
      </c>
      <c r="B79" s="2" t="s">
        <v>24</v>
      </c>
      <c r="C79" s="3" t="e">
        <f>IFERROR(VLOOKUP(A79,'D2 - Sec A'!$A:$A,2,FALSE),IFERROR(VLOOKUP(A79,'D2 - Sec B'!$A:$A,2,FALSE),IFERROR(VLOOKUP(A79,'D10 - Sec C'!$A:$A,2,FALSE),VLOOKUP(A79,'D10 - Sec D'!$A:$A,2,FALSE))))</f>
        <v>#N/A</v>
      </c>
      <c r="D79" t="s">
        <v>44</v>
      </c>
      <c r="E79" t="s">
        <v>282</v>
      </c>
      <c r="F79" s="2">
        <v>15533068</v>
      </c>
      <c r="G79" t="s">
        <v>46</v>
      </c>
      <c r="H79" s="12">
        <v>112</v>
      </c>
      <c r="I79" s="12">
        <v>55</v>
      </c>
      <c r="J79" s="12">
        <f t="shared" si="21"/>
        <v>167</v>
      </c>
      <c r="K79" s="77">
        <f t="shared" ref="K79:K109" si="23">J79/M$1</f>
        <v>0.66800000000000004</v>
      </c>
    </row>
    <row r="80" spans="1:15" ht="18" hidden="1" customHeight="1" x14ac:dyDescent="0.25">
      <c r="A80" s="2">
        <v>17</v>
      </c>
      <c r="B80" s="2" t="s">
        <v>24</v>
      </c>
      <c r="C80" s="3" t="e">
        <f>IFERROR(VLOOKUP(A80,'D2 - Sec A'!$A:$A,2,FALSE),IFERROR(VLOOKUP(A80,'D2 - Sec B'!$A:$A,2,FALSE),IFERROR(VLOOKUP(A80,'D10 - Sec C'!$A:$A,2,FALSE),VLOOKUP(A80,'D10 - Sec D'!$A:$A,2,FALSE))))</f>
        <v>#N/A</v>
      </c>
      <c r="D80" t="s">
        <v>124</v>
      </c>
      <c r="E80" t="s">
        <v>125</v>
      </c>
      <c r="F80" s="2">
        <v>15282050</v>
      </c>
      <c r="G80" t="s">
        <v>126</v>
      </c>
      <c r="H80" s="12">
        <v>98</v>
      </c>
      <c r="I80" s="12">
        <v>48</v>
      </c>
      <c r="J80" s="12">
        <f t="shared" si="21"/>
        <v>146</v>
      </c>
      <c r="K80" s="77">
        <f t="shared" si="23"/>
        <v>0.58399999999999996</v>
      </c>
    </row>
    <row r="81" spans="1:11" ht="18" hidden="1" customHeight="1" x14ac:dyDescent="0.25">
      <c r="A81" s="2">
        <v>47</v>
      </c>
      <c r="B81" s="2" t="s">
        <v>25</v>
      </c>
      <c r="C81" s="3" t="e">
        <f>IFERROR(VLOOKUP(A81,'D2 - Sec A'!$A:$A,2,FALSE),IFERROR(VLOOKUP(A81,'D2 - Sec B'!$A:$A,2,FALSE),IFERROR(VLOOKUP(A81,'D10 - Sec C'!$A:$A,2,FALSE),VLOOKUP(A81,'D10 - Sec D'!$A:$A,2,FALSE))))</f>
        <v>#N/A</v>
      </c>
      <c r="D81" t="s">
        <v>127</v>
      </c>
      <c r="E81" t="s">
        <v>128</v>
      </c>
      <c r="F81" s="2">
        <v>15282014</v>
      </c>
      <c r="G81" t="s">
        <v>126</v>
      </c>
      <c r="H81" s="12">
        <v>110.5</v>
      </c>
      <c r="I81" s="12">
        <v>53</v>
      </c>
      <c r="J81" s="12">
        <f t="shared" si="21"/>
        <v>163.5</v>
      </c>
      <c r="K81" s="77">
        <f t="shared" si="23"/>
        <v>0.65400000000000003</v>
      </c>
    </row>
    <row r="82" spans="1:11" ht="18" hidden="1" customHeight="1" x14ac:dyDescent="0.25">
      <c r="A82" s="2">
        <v>77</v>
      </c>
      <c r="B82" s="2" t="s">
        <v>26</v>
      </c>
      <c r="C82" s="3" t="e">
        <f>IFERROR(VLOOKUP(A82,'D2 - Sec A'!$A:$A,2,FALSE),IFERROR(VLOOKUP(A82,'D2 - Sec B'!$A:$A,2,FALSE),IFERROR(VLOOKUP(A82,'D10 - Sec C'!$A:$A,2,FALSE),VLOOKUP(A82,'D10 - Sec D'!$A:$A,2,FALSE))))</f>
        <v>#N/A</v>
      </c>
      <c r="D82" t="s">
        <v>129</v>
      </c>
      <c r="E82" t="s">
        <v>130</v>
      </c>
      <c r="F82" s="2">
        <v>15282023</v>
      </c>
      <c r="G82" t="s">
        <v>126</v>
      </c>
      <c r="H82" s="12">
        <v>105.5</v>
      </c>
      <c r="I82" s="12">
        <v>51</v>
      </c>
      <c r="J82" s="12">
        <f t="shared" si="21"/>
        <v>156.5</v>
      </c>
      <c r="K82" s="77">
        <f t="shared" ref="K82:K83" si="24">J82/O$1</f>
        <v>0.65208333333333335</v>
      </c>
    </row>
    <row r="83" spans="1:11" ht="18" hidden="1" customHeight="1" x14ac:dyDescent="0.25">
      <c r="A83" s="2">
        <v>107</v>
      </c>
      <c r="B83" s="2" t="s">
        <v>27</v>
      </c>
      <c r="C83" s="3" t="e">
        <f>IFERROR(VLOOKUP(A83,'D2 - Sec A'!$A:$A,2,FALSE),IFERROR(VLOOKUP(A83,'D2 - Sec B'!$A:$A,2,FALSE),IFERROR(VLOOKUP(A83,'D10 - Sec C'!$A:$A,2,FALSE),VLOOKUP(A83,'D10 - Sec D'!$A:$A,2,FALSE))))</f>
        <v>#REF!</v>
      </c>
      <c r="D83" t="s">
        <v>131</v>
      </c>
      <c r="E83" t="s">
        <v>132</v>
      </c>
      <c r="F83" s="2">
        <v>15282198</v>
      </c>
      <c r="G83" t="s">
        <v>126</v>
      </c>
      <c r="H83" s="12">
        <v>84</v>
      </c>
      <c r="I83" s="12">
        <v>37</v>
      </c>
      <c r="J83" s="12">
        <f t="shared" si="21"/>
        <v>121</v>
      </c>
      <c r="K83" s="77">
        <f t="shared" si="24"/>
        <v>0.50416666666666665</v>
      </c>
    </row>
    <row r="84" spans="1:11" ht="18" hidden="1" customHeight="1" x14ac:dyDescent="0.25">
      <c r="A84" s="2">
        <v>11</v>
      </c>
      <c r="B84" s="2" t="s">
        <v>24</v>
      </c>
      <c r="C84" s="3" t="e">
        <f>IFERROR(VLOOKUP(A84,'D2 - Sec A'!$A:$A,2,FALSE),IFERROR(VLOOKUP(A84,'D2 - Sec B'!$A:$A,2,FALSE),IFERROR(VLOOKUP(A84,'D10 - Sec C'!$A:$A,2,FALSE),VLOOKUP(A84,'D10 - Sec D'!$A:$A,2,FALSE))))</f>
        <v>#N/A</v>
      </c>
      <c r="D84" t="s">
        <v>117</v>
      </c>
      <c r="E84" t="s">
        <v>118</v>
      </c>
      <c r="F84" s="2">
        <v>15282120</v>
      </c>
      <c r="G84" t="s">
        <v>119</v>
      </c>
      <c r="H84" s="12">
        <v>100</v>
      </c>
      <c r="I84" s="12">
        <v>52</v>
      </c>
      <c r="J84" s="12">
        <f t="shared" si="21"/>
        <v>152</v>
      </c>
      <c r="K84" s="77">
        <f t="shared" si="23"/>
        <v>0.60799999999999998</v>
      </c>
    </row>
    <row r="85" spans="1:11" ht="18" hidden="1" customHeight="1" x14ac:dyDescent="0.25">
      <c r="A85" s="2">
        <v>41</v>
      </c>
      <c r="B85" s="2" t="s">
        <v>25</v>
      </c>
      <c r="C85" s="3" t="e">
        <f>IFERROR(VLOOKUP(A85,'D2 - Sec A'!$A:$A,2,FALSE),IFERROR(VLOOKUP(A85,'D2 - Sec B'!$A:$A,2,FALSE),IFERROR(VLOOKUP(A85,'D10 - Sec C'!$A:$A,2,FALSE),VLOOKUP(A85,'D10 - Sec D'!$A:$A,2,FALSE))))</f>
        <v>#N/A</v>
      </c>
      <c r="D85" t="s">
        <v>120</v>
      </c>
      <c r="E85" t="s">
        <v>121</v>
      </c>
      <c r="F85" s="2">
        <v>15282153</v>
      </c>
      <c r="G85" t="s">
        <v>119</v>
      </c>
      <c r="H85" s="12">
        <v>94</v>
      </c>
      <c r="I85" s="12">
        <v>41</v>
      </c>
      <c r="J85" s="12">
        <f t="shared" si="21"/>
        <v>135</v>
      </c>
      <c r="K85" s="77">
        <f t="shared" si="23"/>
        <v>0.54</v>
      </c>
    </row>
    <row r="86" spans="1:11" ht="18" hidden="1" customHeight="1" x14ac:dyDescent="0.25">
      <c r="A86" s="2">
        <v>71</v>
      </c>
      <c r="B86" s="2" t="s">
        <v>26</v>
      </c>
      <c r="C86" s="3" t="e">
        <f>IFERROR(VLOOKUP(A86,'D2 - Sec A'!$A:$A,2,FALSE),IFERROR(VLOOKUP(A86,'D2 - Sec B'!$A:$A,2,FALSE),IFERROR(VLOOKUP(A86,'D10 - Sec C'!$A:$A,2,FALSE),VLOOKUP(A86,'D10 - Sec D'!$A:$A,2,FALSE))))</f>
        <v>#N/A</v>
      </c>
      <c r="D86" t="s">
        <v>203</v>
      </c>
      <c r="E86" t="s">
        <v>204</v>
      </c>
      <c r="F86" s="2">
        <v>15282109</v>
      </c>
      <c r="G86" t="s">
        <v>119</v>
      </c>
      <c r="H86" s="12">
        <v>111</v>
      </c>
      <c r="I86" s="12">
        <v>57</v>
      </c>
      <c r="J86" s="12">
        <f t="shared" si="21"/>
        <v>168</v>
      </c>
      <c r="K86" s="77">
        <f t="shared" ref="K86:K87" si="25">J86/O$1</f>
        <v>0.7</v>
      </c>
    </row>
    <row r="87" spans="1:11" ht="18" hidden="1" customHeight="1" x14ac:dyDescent="0.25">
      <c r="A87" s="2">
        <v>101</v>
      </c>
      <c r="B87" s="2" t="s">
        <v>27</v>
      </c>
      <c r="C87" s="3" t="e">
        <f>IFERROR(VLOOKUP(A87,'D2 - Sec A'!$A:$A,2,FALSE),IFERROR(VLOOKUP(A87,'D2 - Sec B'!$A:$A,2,FALSE),IFERROR(VLOOKUP(A87,'D10 - Sec C'!$A:$A,2,FALSE),VLOOKUP(A87,'D10 - Sec D'!$A:$A,2,FALSE))))</f>
        <v>#REF!</v>
      </c>
      <c r="D87" t="s">
        <v>122</v>
      </c>
      <c r="E87" t="s">
        <v>123</v>
      </c>
      <c r="F87" s="2">
        <v>15282133</v>
      </c>
      <c r="G87" t="s">
        <v>119</v>
      </c>
      <c r="H87" s="12">
        <v>95.5</v>
      </c>
      <c r="I87" s="12">
        <v>45</v>
      </c>
      <c r="J87" s="12">
        <f t="shared" si="21"/>
        <v>140.5</v>
      </c>
      <c r="K87" s="77">
        <f t="shared" si="25"/>
        <v>0.5854166666666667</v>
      </c>
    </row>
    <row r="88" spans="1:11" ht="18" hidden="1" customHeight="1" x14ac:dyDescent="0.25">
      <c r="A88" s="2">
        <v>25</v>
      </c>
      <c r="B88" s="2" t="s">
        <v>24</v>
      </c>
      <c r="C88" s="3" t="e">
        <f>IFERROR(VLOOKUP(A88,'D2 - Sec A'!$A:$A,2,FALSE),IFERROR(VLOOKUP(A88,'D2 - Sec B'!$A:$A,2,FALSE),IFERROR(VLOOKUP(A88,'D10 - Sec C'!$A:$A,2,FALSE),VLOOKUP(A88,'D10 - Sec D'!$A:$A,2,FALSE))))</f>
        <v>#N/A</v>
      </c>
      <c r="D88" t="s">
        <v>133</v>
      </c>
      <c r="E88" t="s">
        <v>134</v>
      </c>
      <c r="F88" s="2">
        <v>15282036</v>
      </c>
      <c r="G88" t="s">
        <v>135</v>
      </c>
      <c r="H88" s="12">
        <v>91</v>
      </c>
      <c r="I88" s="12">
        <v>44</v>
      </c>
      <c r="J88" s="12">
        <f t="shared" si="21"/>
        <v>135</v>
      </c>
      <c r="K88" s="77">
        <f t="shared" si="23"/>
        <v>0.54</v>
      </c>
    </row>
    <row r="89" spans="1:11" ht="18" hidden="1" customHeight="1" x14ac:dyDescent="0.25">
      <c r="A89" s="2">
        <v>55</v>
      </c>
      <c r="B89" s="2" t="s">
        <v>25</v>
      </c>
      <c r="C89" s="3" t="e">
        <f>IFERROR(VLOOKUP(A89,'D2 - Sec A'!$A:$A,2,FALSE),IFERROR(VLOOKUP(A89,'D2 - Sec B'!$A:$A,2,FALSE),IFERROR(VLOOKUP(A89,'D10 - Sec C'!$A:$A,2,FALSE),VLOOKUP(A89,'D10 - Sec D'!$A:$A,2,FALSE))))</f>
        <v>#N/A</v>
      </c>
      <c r="D89" t="s">
        <v>289</v>
      </c>
      <c r="E89" t="s">
        <v>290</v>
      </c>
      <c r="F89" s="2">
        <v>15282167</v>
      </c>
      <c r="G89" t="s">
        <v>135</v>
      </c>
      <c r="H89" s="12">
        <v>99.5</v>
      </c>
      <c r="I89" s="12">
        <v>50</v>
      </c>
      <c r="J89" s="12">
        <f t="shared" si="21"/>
        <v>149.5</v>
      </c>
      <c r="K89" s="77">
        <f t="shared" si="23"/>
        <v>0.59799999999999998</v>
      </c>
    </row>
    <row r="90" spans="1:11" ht="18" customHeight="1" x14ac:dyDescent="0.25">
      <c r="A90" s="2">
        <v>85</v>
      </c>
      <c r="B90" s="2" t="s">
        <v>26</v>
      </c>
      <c r="C90" s="3" t="e">
        <f>IFERROR(VLOOKUP(A90,'D2 - Sec A'!$A:$A,2,FALSE),IFERROR(VLOOKUP(A90,'D2 - Sec B'!$A:$A,2,FALSE),IFERROR(VLOOKUP(A90,'D10 - Sec C'!$A:$A,2,FALSE),VLOOKUP(A90,'D10 - Sec D'!$A:$A,2,FALSE))))</f>
        <v>#N/A</v>
      </c>
      <c r="D90" t="s">
        <v>136</v>
      </c>
      <c r="E90" t="s">
        <v>137</v>
      </c>
      <c r="F90" s="2">
        <v>15282112</v>
      </c>
      <c r="G90" t="s">
        <v>135</v>
      </c>
      <c r="H90" s="12">
        <v>107.5</v>
      </c>
      <c r="I90" s="12">
        <v>55</v>
      </c>
      <c r="J90" s="12">
        <f t="shared" si="21"/>
        <v>162.5</v>
      </c>
      <c r="K90" s="77">
        <f t="shared" ref="K90:K91" si="26">J90/O$1</f>
        <v>0.67708333333333337</v>
      </c>
    </row>
    <row r="91" spans="1:11" ht="18" customHeight="1" x14ac:dyDescent="0.25">
      <c r="A91" s="2">
        <v>115</v>
      </c>
      <c r="B91" s="2" t="s">
        <v>27</v>
      </c>
      <c r="C91" s="3" t="e">
        <f>IFERROR(VLOOKUP(A91,'D2 - Sec A'!$A:$A,2,FALSE),IFERROR(VLOOKUP(A91,'D2 - Sec B'!$A:$A,2,FALSE),IFERROR(VLOOKUP(A91,'D10 - Sec C'!$A:$A,2,FALSE),VLOOKUP(A91,'D10 - Sec D'!$A:$A,2,FALSE))))</f>
        <v>#REF!</v>
      </c>
      <c r="D91" t="s">
        <v>138</v>
      </c>
      <c r="E91" t="s">
        <v>139</v>
      </c>
      <c r="F91" s="2">
        <v>15282090</v>
      </c>
      <c r="G91" t="s">
        <v>135</v>
      </c>
      <c r="H91" s="12">
        <v>106.5</v>
      </c>
      <c r="I91" s="12">
        <v>54</v>
      </c>
      <c r="J91" s="12">
        <f t="shared" si="21"/>
        <v>160.5</v>
      </c>
      <c r="K91" s="77">
        <f t="shared" si="26"/>
        <v>0.66874999999999996</v>
      </c>
    </row>
    <row r="92" spans="1:11" ht="18" hidden="1" customHeight="1" x14ac:dyDescent="0.25">
      <c r="A92" s="2">
        <v>5</v>
      </c>
      <c r="B92" s="2" t="s">
        <v>24</v>
      </c>
      <c r="C92" s="3" t="e">
        <f>IFERROR(VLOOKUP(A92,'D2 - Sec A'!$A:$A,2,FALSE),IFERROR(VLOOKUP(A92,'D2 - Sec B'!$A:$A,2,FALSE),IFERROR(VLOOKUP(A92,'D10 - Sec C'!$A:$A,2,FALSE),VLOOKUP(A92,'D10 - Sec D'!$A:$A,2,FALSE))))</f>
        <v>#N/A</v>
      </c>
      <c r="D92" t="s">
        <v>110</v>
      </c>
      <c r="E92" t="s">
        <v>111</v>
      </c>
      <c r="F92" s="2">
        <v>15282027</v>
      </c>
      <c r="G92" t="s">
        <v>116</v>
      </c>
      <c r="H92" s="12">
        <v>128</v>
      </c>
      <c r="I92" s="12">
        <v>62</v>
      </c>
      <c r="J92" s="12">
        <f t="shared" si="21"/>
        <v>190</v>
      </c>
      <c r="K92" s="77">
        <f t="shared" si="23"/>
        <v>0.76</v>
      </c>
    </row>
    <row r="93" spans="1:11" ht="18" hidden="1" customHeight="1" x14ac:dyDescent="0.25">
      <c r="A93" s="2">
        <v>35</v>
      </c>
      <c r="B93" s="2" t="s">
        <v>25</v>
      </c>
      <c r="C93" s="3" t="e">
        <f>IFERROR(VLOOKUP(A93,'D2 - Sec A'!$A:$A,2,FALSE),IFERROR(VLOOKUP(A93,'D2 - Sec B'!$A:$A,2,FALSE),IFERROR(VLOOKUP(A93,'D10 - Sec C'!$A:$A,2,FALSE),VLOOKUP(A93,'D10 - Sec D'!$A:$A,2,FALSE))))</f>
        <v>#N/A</v>
      </c>
      <c r="D93" t="s">
        <v>247</v>
      </c>
      <c r="E93" t="s">
        <v>248</v>
      </c>
      <c r="F93" s="2">
        <v>15282011</v>
      </c>
      <c r="G93" t="s">
        <v>116</v>
      </c>
      <c r="H93" s="12">
        <v>103</v>
      </c>
      <c r="I93" s="12">
        <v>51</v>
      </c>
      <c r="J93" s="12">
        <f t="shared" si="21"/>
        <v>154</v>
      </c>
      <c r="K93" s="77">
        <f t="shared" si="23"/>
        <v>0.61599999999999999</v>
      </c>
    </row>
    <row r="94" spans="1:11" ht="18" hidden="1" customHeight="1" x14ac:dyDescent="0.25">
      <c r="A94" s="2">
        <v>65</v>
      </c>
      <c r="B94" s="2" t="s">
        <v>26</v>
      </c>
      <c r="C94" s="3" t="e">
        <f>IFERROR(VLOOKUP(A94,'D2 - Sec A'!$A:$A,2,FALSE),IFERROR(VLOOKUP(A94,'D2 - Sec B'!$A:$A,2,FALSE),IFERROR(VLOOKUP(A94,'D10 - Sec C'!$A:$A,2,FALSE),VLOOKUP(A94,'D10 - Sec D'!$A:$A,2,FALSE))))</f>
        <v>#N/A</v>
      </c>
      <c r="D94" t="s">
        <v>112</v>
      </c>
      <c r="E94" t="s">
        <v>113</v>
      </c>
      <c r="F94" s="2">
        <v>15282069</v>
      </c>
      <c r="G94" t="s">
        <v>116</v>
      </c>
      <c r="H94" s="12">
        <v>104</v>
      </c>
      <c r="I94" s="12">
        <v>51</v>
      </c>
      <c r="J94" s="12">
        <f t="shared" si="21"/>
        <v>155</v>
      </c>
      <c r="K94" s="77">
        <f t="shared" ref="K94:K95" si="27">J94/O$1</f>
        <v>0.64583333333333337</v>
      </c>
    </row>
    <row r="95" spans="1:11" ht="18" hidden="1" customHeight="1" x14ac:dyDescent="0.25">
      <c r="A95" s="2">
        <v>95</v>
      </c>
      <c r="B95" s="2" t="s">
        <v>27</v>
      </c>
      <c r="C95" s="3" t="e">
        <f>IFERROR(VLOOKUP(A95,'D2 - Sec A'!$A:$A,2,FALSE),IFERROR(VLOOKUP(A95,'D2 - Sec B'!$A:$A,2,FALSE),IFERROR(VLOOKUP(A95,'D10 - Sec C'!$A:$A,2,FALSE),VLOOKUP(A95,'D10 - Sec D'!$A:$A,2,FALSE))))</f>
        <v>#REF!</v>
      </c>
      <c r="D95" t="s">
        <v>114</v>
      </c>
      <c r="E95" t="s">
        <v>115</v>
      </c>
      <c r="F95" s="2">
        <v>15282057</v>
      </c>
      <c r="G95" t="s">
        <v>116</v>
      </c>
      <c r="H95" s="12">
        <v>103.5</v>
      </c>
      <c r="I95" s="12">
        <v>47</v>
      </c>
      <c r="J95" s="12">
        <f t="shared" si="21"/>
        <v>150.5</v>
      </c>
      <c r="K95" s="77">
        <f t="shared" si="27"/>
        <v>0.62708333333333333</v>
      </c>
    </row>
    <row r="96" spans="1:11" ht="18" hidden="1" customHeight="1" x14ac:dyDescent="0.25">
      <c r="A96" s="2">
        <v>24</v>
      </c>
      <c r="B96" s="2" t="s">
        <v>24</v>
      </c>
      <c r="C96" s="3" t="e">
        <f>IFERROR(VLOOKUP(A96,'D2 - Sec A'!$A:$A,2,FALSE),IFERROR(VLOOKUP(A96,'D2 - Sec B'!$A:$A,2,FALSE),IFERROR(VLOOKUP(A96,'D10 - Sec C'!$A:$A,2,FALSE),VLOOKUP(A96,'D10 - Sec D'!$A:$A,2,FALSE))))</f>
        <v>#N/A</v>
      </c>
      <c r="D96" t="s">
        <v>221</v>
      </c>
      <c r="E96" t="s">
        <v>222</v>
      </c>
      <c r="G96" t="s">
        <v>236</v>
      </c>
      <c r="H96" s="12">
        <v>106.5</v>
      </c>
      <c r="I96" s="12">
        <v>50</v>
      </c>
      <c r="J96" s="12">
        <f t="shared" si="21"/>
        <v>156.5</v>
      </c>
      <c r="K96" s="77">
        <f t="shared" si="23"/>
        <v>0.626</v>
      </c>
    </row>
    <row r="97" spans="1:11" ht="18" hidden="1" customHeight="1" x14ac:dyDescent="0.25">
      <c r="A97" s="2">
        <v>54</v>
      </c>
      <c r="B97" s="2" t="s">
        <v>25</v>
      </c>
      <c r="C97" s="3" t="e">
        <f>IFERROR(VLOOKUP(A97,'D2 - Sec A'!$A:$A,2,FALSE),IFERROR(VLOOKUP(A97,'D2 - Sec B'!$A:$A,2,FALSE),IFERROR(VLOOKUP(A97,'D10 - Sec C'!$A:$A,2,FALSE),VLOOKUP(A97,'D10 - Sec D'!$A:$A,2,FALSE))))</f>
        <v>#N/A</v>
      </c>
      <c r="D97" t="s">
        <v>223</v>
      </c>
      <c r="E97" t="s">
        <v>224</v>
      </c>
      <c r="G97" t="s">
        <v>236</v>
      </c>
      <c r="H97" s="12">
        <v>114</v>
      </c>
      <c r="I97" s="12">
        <v>54</v>
      </c>
      <c r="J97" s="12">
        <f t="shared" si="21"/>
        <v>168</v>
      </c>
      <c r="K97" s="77">
        <f t="shared" si="23"/>
        <v>0.67200000000000004</v>
      </c>
    </row>
    <row r="98" spans="1:11" ht="18" customHeight="1" x14ac:dyDescent="0.25">
      <c r="A98" s="2">
        <v>84</v>
      </c>
      <c r="B98" s="2" t="s">
        <v>26</v>
      </c>
      <c r="C98" s="3" t="e">
        <f>IFERROR(VLOOKUP(A98,'D2 - Sec A'!$A:$A,2,FALSE),IFERROR(VLOOKUP(A98,'D2 - Sec B'!$A:$A,2,FALSE),IFERROR(VLOOKUP(A98,'D10 - Sec C'!$A:$A,2,FALSE),VLOOKUP(A98,'D10 - Sec D'!$A:$A,2,FALSE))))</f>
        <v>#N/A</v>
      </c>
      <c r="D98" t="s">
        <v>225</v>
      </c>
      <c r="E98" t="s">
        <v>226</v>
      </c>
      <c r="G98" t="s">
        <v>236</v>
      </c>
      <c r="H98" s="12">
        <v>101</v>
      </c>
      <c r="I98" s="12">
        <v>50</v>
      </c>
      <c r="J98" s="12">
        <f t="shared" si="21"/>
        <v>151</v>
      </c>
      <c r="K98" s="77">
        <f t="shared" ref="K98:K99" si="28">J98/O$1</f>
        <v>0.62916666666666665</v>
      </c>
    </row>
    <row r="99" spans="1:11" ht="18" customHeight="1" x14ac:dyDescent="0.25">
      <c r="A99" s="2">
        <v>114</v>
      </c>
      <c r="B99" s="2" t="s">
        <v>27</v>
      </c>
      <c r="C99" s="3" t="e">
        <f>IFERROR(VLOOKUP(A99,'D2 - Sec A'!$A:$A,2,FALSE),IFERROR(VLOOKUP(A99,'D2 - Sec B'!$A:$A,2,FALSE),IFERROR(VLOOKUP(A99,'D10 - Sec C'!$A:$A,2,FALSE),VLOOKUP(A99,'D10 - Sec D'!$A:$A,2,FALSE))))</f>
        <v>#REF!</v>
      </c>
      <c r="D99" t="s">
        <v>227</v>
      </c>
      <c r="E99" t="s">
        <v>228</v>
      </c>
      <c r="G99" t="s">
        <v>236</v>
      </c>
      <c r="H99" s="12">
        <v>95</v>
      </c>
      <c r="I99" s="12">
        <v>47</v>
      </c>
      <c r="J99" s="12">
        <f t="shared" si="21"/>
        <v>142</v>
      </c>
      <c r="K99" s="77">
        <f t="shared" si="28"/>
        <v>0.59166666666666667</v>
      </c>
    </row>
    <row r="100" spans="1:11" ht="18" hidden="1" customHeight="1" x14ac:dyDescent="0.25">
      <c r="A100" s="2">
        <v>4</v>
      </c>
      <c r="B100" s="2" t="s">
        <v>24</v>
      </c>
      <c r="C100" s="3" t="e">
        <f>IFERROR(VLOOKUP(A100,'D2 - Sec A'!$A:$A,2,FALSE),IFERROR(VLOOKUP(A100,'D2 - Sec B'!$A:$A,2,FALSE),IFERROR(VLOOKUP(A100,'D10 - Sec C'!$A:$A,2,FALSE),VLOOKUP(A100,'D10 - Sec D'!$A:$A,2,FALSE))))</f>
        <v>#N/A</v>
      </c>
      <c r="D100" t="s">
        <v>229</v>
      </c>
      <c r="E100" t="s">
        <v>230</v>
      </c>
      <c r="G100" t="s">
        <v>237</v>
      </c>
      <c r="H100" s="12">
        <v>92</v>
      </c>
      <c r="I100" s="12">
        <v>46</v>
      </c>
      <c r="J100" s="12">
        <f t="shared" si="21"/>
        <v>138</v>
      </c>
      <c r="K100" s="77">
        <f t="shared" si="23"/>
        <v>0.55200000000000005</v>
      </c>
    </row>
    <row r="101" spans="1:11" ht="18" hidden="1" customHeight="1" x14ac:dyDescent="0.25">
      <c r="A101" s="2">
        <v>34</v>
      </c>
      <c r="B101" s="2" t="s">
        <v>25</v>
      </c>
      <c r="C101" s="3" t="e">
        <f>IFERROR(VLOOKUP(A101,'D2 - Sec A'!$A:$A,2,FALSE),IFERROR(VLOOKUP(A101,'D2 - Sec B'!$A:$A,2,FALSE),IFERROR(VLOOKUP(A101,'D10 - Sec C'!$A:$A,2,FALSE),VLOOKUP(A101,'D10 - Sec D'!$A:$A,2,FALSE))))</f>
        <v>#N/A</v>
      </c>
      <c r="D101" t="s">
        <v>231</v>
      </c>
      <c r="E101" t="s">
        <v>280</v>
      </c>
      <c r="G101" t="s">
        <v>237</v>
      </c>
      <c r="H101" s="12">
        <v>91.5</v>
      </c>
      <c r="I101" s="12">
        <v>42</v>
      </c>
      <c r="J101" s="12">
        <f t="shared" si="21"/>
        <v>133.5</v>
      </c>
      <c r="K101" s="77">
        <f t="shared" si="23"/>
        <v>0.53400000000000003</v>
      </c>
    </row>
    <row r="102" spans="1:11" ht="18" hidden="1" customHeight="1" x14ac:dyDescent="0.25">
      <c r="A102" s="2">
        <v>64</v>
      </c>
      <c r="B102" s="2" t="s">
        <v>26</v>
      </c>
      <c r="C102" s="3" t="e">
        <f>IFERROR(VLOOKUP(A102,'D2 - Sec A'!$A:$A,2,FALSE),IFERROR(VLOOKUP(A102,'D2 - Sec B'!$A:$A,2,FALSE),IFERROR(VLOOKUP(A102,'D10 - Sec C'!$A:$A,2,FALSE),VLOOKUP(A102,'D10 - Sec D'!$A:$A,2,FALSE))))</f>
        <v>#N/A</v>
      </c>
      <c r="D102" t="s">
        <v>232</v>
      </c>
      <c r="E102" t="s">
        <v>233</v>
      </c>
      <c r="G102" t="s">
        <v>237</v>
      </c>
      <c r="H102" s="12">
        <v>102</v>
      </c>
      <c r="I102" s="12">
        <v>49</v>
      </c>
      <c r="J102" s="12">
        <f t="shared" si="21"/>
        <v>151</v>
      </c>
      <c r="K102" s="77">
        <f t="shared" ref="K102:K103" si="29">J102/O$1</f>
        <v>0.62916666666666665</v>
      </c>
    </row>
    <row r="103" spans="1:11" ht="18" hidden="1" customHeight="1" x14ac:dyDescent="0.25">
      <c r="A103" s="2">
        <v>94</v>
      </c>
      <c r="B103" s="2" t="s">
        <v>27</v>
      </c>
      <c r="C103" s="3" t="e">
        <f>IFERROR(VLOOKUP(A103,'D2 - Sec A'!$A:$A,2,FALSE),IFERROR(VLOOKUP(A103,'D2 - Sec B'!$A:$A,2,FALSE),IFERROR(VLOOKUP(A103,'D10 - Sec C'!$A:$A,2,FALSE),VLOOKUP(A103,'D10 - Sec D'!$A:$A,2,FALSE))))</f>
        <v>#REF!</v>
      </c>
      <c r="D103" t="s">
        <v>234</v>
      </c>
      <c r="E103" t="s">
        <v>235</v>
      </c>
      <c r="G103" t="s">
        <v>237</v>
      </c>
      <c r="H103" s="12">
        <v>96</v>
      </c>
      <c r="I103" s="12">
        <v>43</v>
      </c>
      <c r="J103" s="12">
        <f t="shared" si="21"/>
        <v>139</v>
      </c>
      <c r="K103" s="77">
        <f t="shared" si="29"/>
        <v>0.57916666666666672</v>
      </c>
    </row>
    <row r="104" spans="1:11" ht="18" hidden="1" customHeight="1" x14ac:dyDescent="0.25">
      <c r="A104" s="2">
        <v>27</v>
      </c>
      <c r="B104" s="2" t="s">
        <v>24</v>
      </c>
      <c r="C104" s="3" t="e">
        <f>IFERROR(VLOOKUP(A104,'D2 - Sec A'!$A:$A,2,FALSE),IFERROR(VLOOKUP(A104,'D2 - Sec B'!$A:$A,2,FALSE),IFERROR(VLOOKUP(A104,'D10 - Sec C'!$A:$A,2,FALSE),VLOOKUP(A104,'D10 - Sec D'!$A:$A,2,FALSE))))</f>
        <v>#N/A</v>
      </c>
      <c r="D104" t="s">
        <v>54</v>
      </c>
      <c r="E104" t="s">
        <v>55</v>
      </c>
      <c r="F104" s="2">
        <v>15016061</v>
      </c>
      <c r="G104" t="s">
        <v>56</v>
      </c>
      <c r="H104" s="12">
        <v>116</v>
      </c>
      <c r="I104" s="12">
        <v>57</v>
      </c>
      <c r="J104" s="12">
        <f t="shared" si="21"/>
        <v>173</v>
      </c>
      <c r="K104" s="77">
        <f t="shared" si="23"/>
        <v>0.69199999999999995</v>
      </c>
    </row>
    <row r="105" spans="1:11" ht="18" hidden="1" customHeight="1" x14ac:dyDescent="0.25">
      <c r="A105" s="2">
        <v>57</v>
      </c>
      <c r="B105" s="2" t="s">
        <v>25</v>
      </c>
      <c r="C105" s="3" t="e">
        <f>IFERROR(VLOOKUP(A105,'D2 - Sec A'!$A:$A,2,FALSE),IFERROR(VLOOKUP(A105,'D2 - Sec B'!$A:$A,2,FALSE),IFERROR(VLOOKUP(A105,'D10 - Sec C'!$A:$A,2,FALSE),VLOOKUP(A105,'D10 - Sec D'!$A:$A,2,FALSE))))</f>
        <v>#N/A</v>
      </c>
      <c r="D105" t="s">
        <v>57</v>
      </c>
      <c r="E105" t="s">
        <v>58</v>
      </c>
      <c r="F105" s="2">
        <v>15016006</v>
      </c>
      <c r="G105" t="s">
        <v>56</v>
      </c>
      <c r="H105" s="12">
        <v>110.5</v>
      </c>
      <c r="I105" s="12">
        <v>53</v>
      </c>
      <c r="J105" s="12">
        <f t="shared" si="21"/>
        <v>163.5</v>
      </c>
      <c r="K105" s="77">
        <f t="shared" si="23"/>
        <v>0.65400000000000003</v>
      </c>
    </row>
    <row r="106" spans="1:11" ht="18" customHeight="1" x14ac:dyDescent="0.25">
      <c r="A106" s="2">
        <v>87</v>
      </c>
      <c r="B106" s="2" t="s">
        <v>26</v>
      </c>
      <c r="C106" s="3" t="e">
        <f>IFERROR(VLOOKUP(A106,'D2 - Sec A'!$A:$A,2,FALSE),IFERROR(VLOOKUP(A106,'D2 - Sec B'!$A:$A,2,FALSE),IFERROR(VLOOKUP(A106,'D10 - Sec C'!$A:$A,2,FALSE),VLOOKUP(A106,'D10 - Sec D'!$A:$A,2,FALSE))))</f>
        <v>#N/A</v>
      </c>
      <c r="D106" t="s">
        <v>59</v>
      </c>
      <c r="E106" t="s">
        <v>60</v>
      </c>
      <c r="F106" s="2">
        <v>15016005</v>
      </c>
      <c r="G106" t="s">
        <v>56</v>
      </c>
      <c r="H106" s="12">
        <v>111</v>
      </c>
      <c r="I106" s="12">
        <v>55</v>
      </c>
      <c r="J106" s="12">
        <f t="shared" si="21"/>
        <v>166</v>
      </c>
      <c r="K106" s="77">
        <f t="shared" ref="K106:K107" si="30">J106/O$1</f>
        <v>0.69166666666666665</v>
      </c>
    </row>
    <row r="107" spans="1:11" ht="18" hidden="1" customHeight="1" x14ac:dyDescent="0.25">
      <c r="A107" s="2">
        <v>117</v>
      </c>
      <c r="B107" s="2" t="s">
        <v>27</v>
      </c>
      <c r="C107" s="3" t="e">
        <f>IFERROR(VLOOKUP(A107,'D2 - Sec A'!$A:$A,2,FALSE),IFERROR(VLOOKUP(A107,'D2 - Sec B'!$A:$A,2,FALSE),IFERROR(VLOOKUP(A107,'D10 - Sec C'!$A:$A,2,FALSE),VLOOKUP(A107,'D10 - Sec D'!$A:$A,2,FALSE))))</f>
        <v>#REF!</v>
      </c>
      <c r="D107" t="s">
        <v>52</v>
      </c>
      <c r="E107" t="s">
        <v>53</v>
      </c>
      <c r="F107" s="2">
        <v>15016056</v>
      </c>
      <c r="G107" t="s">
        <v>56</v>
      </c>
      <c r="H107" s="12">
        <v>97</v>
      </c>
      <c r="I107" s="12">
        <v>48</v>
      </c>
      <c r="J107" s="12">
        <f t="shared" si="21"/>
        <v>145</v>
      </c>
      <c r="K107" s="77">
        <f t="shared" si="30"/>
        <v>0.60416666666666663</v>
      </c>
    </row>
    <row r="108" spans="1:11" ht="18" hidden="1" customHeight="1" x14ac:dyDescent="0.25">
      <c r="A108" s="2">
        <v>9</v>
      </c>
      <c r="B108" s="2" t="s">
        <v>24</v>
      </c>
      <c r="C108" s="3" t="e">
        <f>IFERROR(VLOOKUP(A108,'D2 - Sec A'!$A:$A,2,FALSE),IFERROR(VLOOKUP(A108,'D2 - Sec B'!$A:$A,2,FALSE),IFERROR(VLOOKUP(A108,'D10 - Sec C'!$A:$A,2,FALSE),VLOOKUP(A108,'D10 - Sec D'!$A:$A,2,FALSE))))</f>
        <v>#N/A</v>
      </c>
      <c r="D108" t="s">
        <v>47</v>
      </c>
      <c r="E108" t="s">
        <v>48</v>
      </c>
      <c r="F108" s="2">
        <v>15016086</v>
      </c>
      <c r="G108" t="s">
        <v>49</v>
      </c>
      <c r="H108" s="12">
        <v>105</v>
      </c>
      <c r="I108" s="12">
        <v>49</v>
      </c>
      <c r="J108" s="12">
        <f t="shared" si="21"/>
        <v>154</v>
      </c>
      <c r="K108" s="77">
        <f t="shared" si="23"/>
        <v>0.61599999999999999</v>
      </c>
    </row>
    <row r="109" spans="1:11" ht="18" hidden="1" customHeight="1" x14ac:dyDescent="0.25">
      <c r="A109" s="2">
        <v>39</v>
      </c>
      <c r="B109" s="2" t="s">
        <v>25</v>
      </c>
      <c r="C109" s="3" t="e">
        <f>IFERROR(VLOOKUP(A109,'D2 - Sec A'!$A:$A,2,FALSE),IFERROR(VLOOKUP(A109,'D2 - Sec B'!$A:$A,2,FALSE),IFERROR(VLOOKUP(A109,'D10 - Sec C'!$A:$A,2,FALSE),VLOOKUP(A109,'D10 - Sec D'!$A:$A,2,FALSE))))</f>
        <v>#N/A</v>
      </c>
      <c r="D109" t="s">
        <v>243</v>
      </c>
      <c r="E109" t="s">
        <v>244</v>
      </c>
      <c r="F109" s="2">
        <v>15016001</v>
      </c>
      <c r="G109" t="s">
        <v>49</v>
      </c>
      <c r="H109" s="12">
        <v>93</v>
      </c>
      <c r="I109" s="12">
        <v>43</v>
      </c>
      <c r="J109" s="12">
        <f t="shared" si="21"/>
        <v>136</v>
      </c>
      <c r="K109" s="77">
        <f t="shared" si="23"/>
        <v>0.54400000000000004</v>
      </c>
    </row>
    <row r="110" spans="1:11" ht="18" hidden="1" customHeight="1" x14ac:dyDescent="0.25">
      <c r="A110" s="2">
        <v>69</v>
      </c>
      <c r="B110" s="2" t="s">
        <v>26</v>
      </c>
      <c r="C110" s="3" t="e">
        <f>IFERROR(VLOOKUP(A110,'D2 - Sec A'!$A:$A,2,FALSE),IFERROR(VLOOKUP(A110,'D2 - Sec B'!$A:$A,2,FALSE),IFERROR(VLOOKUP(A110,'D10 - Sec C'!$A:$A,2,FALSE),VLOOKUP(A110,'D10 - Sec D'!$A:$A,2,FALSE))))</f>
        <v>#N/A</v>
      </c>
      <c r="D110" t="s">
        <v>50</v>
      </c>
      <c r="E110" t="s">
        <v>51</v>
      </c>
      <c r="F110" s="2">
        <v>15016013</v>
      </c>
      <c r="G110" t="s">
        <v>49</v>
      </c>
      <c r="H110" s="12">
        <v>105.5</v>
      </c>
      <c r="I110" s="12">
        <v>51</v>
      </c>
      <c r="J110" s="12">
        <f t="shared" si="21"/>
        <v>156.5</v>
      </c>
      <c r="K110" s="77">
        <f t="shared" ref="K110:K111" si="31">J110/O$1</f>
        <v>0.65208333333333335</v>
      </c>
    </row>
    <row r="111" spans="1:11" ht="18" hidden="1" customHeight="1" x14ac:dyDescent="0.25">
      <c r="A111" s="2">
        <v>99</v>
      </c>
      <c r="B111" s="2" t="s">
        <v>27</v>
      </c>
      <c r="C111" s="3" t="e">
        <f>IFERROR(VLOOKUP(A111,'D2 - Sec A'!$A:$A,2,FALSE),IFERROR(VLOOKUP(A111,'D2 - Sec B'!$A:$A,2,FALSE),IFERROR(VLOOKUP(A111,'D10 - Sec C'!$A:$A,2,FALSE),VLOOKUP(A111,'D10 - Sec D'!$A:$A,2,FALSE))))</f>
        <v>#REF!</v>
      </c>
      <c r="D111" t="s">
        <v>249</v>
      </c>
      <c r="E111" t="s">
        <v>250</v>
      </c>
      <c r="F111" s="2">
        <v>15016025</v>
      </c>
      <c r="G111" t="s">
        <v>49</v>
      </c>
      <c r="H111" s="12">
        <v>99.5</v>
      </c>
      <c r="I111" s="12">
        <v>50</v>
      </c>
      <c r="J111" s="12">
        <f t="shared" si="21"/>
        <v>149.5</v>
      </c>
      <c r="K111" s="77">
        <f t="shared" si="31"/>
        <v>0.62291666666666667</v>
      </c>
    </row>
  </sheetData>
  <autoFilter ref="A1:H111">
    <filterColumn colId="7">
      <filters blank="1"/>
    </filterColumn>
    <sortState ref="A2:H112">
      <sortCondition ref="G1"/>
    </sortState>
  </autoFilter>
  <pageMargins left="0.70866141732283472" right="0.70866141732283472" top="0.74803149606299213" bottom="0.74803149606299213" header="0.31496062992125984" footer="0.31496062992125984"/>
  <pageSetup paperSize="9" scale="88" fitToHeight="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2.75" x14ac:dyDescent="0.2"/>
  <cols>
    <col min="1" max="16384" width="9.140625" style="30"/>
  </cols>
  <sheetData>
    <row r="1" spans="1:2" x14ac:dyDescent="0.2">
      <c r="A1" s="32" t="s">
        <v>264</v>
      </c>
    </row>
    <row r="4" spans="1:2" x14ac:dyDescent="0.2">
      <c r="A4" s="30" t="s">
        <v>255</v>
      </c>
    </row>
    <row r="5" spans="1:2" x14ac:dyDescent="0.2">
      <c r="A5" s="30" t="s">
        <v>266</v>
      </c>
      <c r="B5" s="31">
        <f>'D2 - Sec A'!H33</f>
        <v>0.61495999999999995</v>
      </c>
    </row>
    <row r="6" spans="1:2" x14ac:dyDescent="0.2">
      <c r="A6" s="30" t="s">
        <v>269</v>
      </c>
      <c r="B6" s="31">
        <f>'D2 - Sec B'!H34</f>
        <v>0.62146153846153862</v>
      </c>
    </row>
    <row r="7" spans="1:2" x14ac:dyDescent="0.2">
      <c r="A7" s="30" t="s">
        <v>263</v>
      </c>
      <c r="B7" s="31">
        <f>B6-B5</f>
        <v>6.5015384615386695E-3</v>
      </c>
    </row>
    <row r="8" spans="1:2" x14ac:dyDescent="0.2">
      <c r="A8" s="30" t="s">
        <v>262</v>
      </c>
    </row>
    <row r="10" spans="1:2" x14ac:dyDescent="0.2">
      <c r="A10" s="30" t="s">
        <v>256</v>
      </c>
    </row>
    <row r="11" spans="1:2" x14ac:dyDescent="0.2">
      <c r="A11" s="30" t="s">
        <v>267</v>
      </c>
      <c r="B11" s="31">
        <f>'D10 - Sec C'!H32</f>
        <v>0.65503472222222225</v>
      </c>
    </row>
    <row r="12" spans="1:2" x14ac:dyDescent="0.2">
      <c r="A12" s="30" t="s">
        <v>268</v>
      </c>
      <c r="B12" s="31">
        <f>'D10 - Sec D'!H32</f>
        <v>0.5950833333333333</v>
      </c>
    </row>
    <row r="13" spans="1:2" x14ac:dyDescent="0.2">
      <c r="A13" s="30" t="s">
        <v>263</v>
      </c>
      <c r="B13" s="31">
        <f>B11-B12</f>
        <v>5.9951388888888957E-2</v>
      </c>
    </row>
    <row r="14" spans="1:2" x14ac:dyDescent="0.2">
      <c r="A14" s="30" t="s">
        <v>262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90" zoomScaleNormal="90" workbookViewId="0">
      <pane ySplit="2" topLeftCell="A3" activePane="bottomLeft" state="frozen"/>
      <selection pane="bottomLeft" activeCell="I8" sqref="I8:I70"/>
    </sheetView>
  </sheetViews>
  <sheetFormatPr defaultRowHeight="18" customHeight="1" outlineLevelCol="1" x14ac:dyDescent="0.25"/>
  <cols>
    <col min="1" max="1" width="9.140625" style="6"/>
    <col min="2" max="2" width="7.5703125" style="6" bestFit="1" customWidth="1"/>
    <col min="3" max="3" width="21.5703125" style="5" bestFit="1" customWidth="1"/>
    <col min="4" max="4" width="26.85546875" style="5" bestFit="1" customWidth="1"/>
    <col min="5" max="5" width="15.5703125" style="6" hidden="1" customWidth="1" outlineLevel="1"/>
    <col min="6" max="6" width="24.42578125" style="5" bestFit="1" customWidth="1" collapsed="1"/>
    <col min="7" max="7" width="21.42578125" style="13" bestFit="1" customWidth="1"/>
    <col min="8" max="8" width="21.7109375" style="38" customWidth="1"/>
    <col min="9" max="9" width="21.140625" style="5" customWidth="1"/>
    <col min="10" max="16384" width="9.140625" style="5"/>
  </cols>
  <sheetData>
    <row r="1" spans="1:9" ht="18" customHeight="1" x14ac:dyDescent="0.25">
      <c r="A1" s="40" t="s">
        <v>273</v>
      </c>
    </row>
    <row r="2" spans="1:9" s="1" customFormat="1" ht="18" customHeight="1" x14ac:dyDescent="0.25">
      <c r="A2" s="7" t="s">
        <v>195</v>
      </c>
      <c r="B2" s="7" t="s">
        <v>194</v>
      </c>
      <c r="C2" s="7" t="s">
        <v>190</v>
      </c>
      <c r="D2" s="7" t="s">
        <v>191</v>
      </c>
      <c r="E2" s="7" t="s">
        <v>192</v>
      </c>
      <c r="F2" s="7" t="s">
        <v>193</v>
      </c>
      <c r="G2" s="11" t="s">
        <v>254</v>
      </c>
      <c r="H2" s="78" t="s">
        <v>270</v>
      </c>
      <c r="I2" s="11" t="s">
        <v>271</v>
      </c>
    </row>
    <row r="3" spans="1:9" ht="18" customHeight="1" x14ac:dyDescent="0.25">
      <c r="A3" s="6">
        <v>5</v>
      </c>
      <c r="B3" s="6" t="s">
        <v>24</v>
      </c>
      <c r="C3" s="5" t="str">
        <f>VLOOKUP(A3,'main scores'!A:D,4,FALSE)</f>
        <v>Vikki Swindell</v>
      </c>
      <c r="D3" s="5" t="str">
        <f>VLOOKUP(A3,'main scores'!A:E,5,FALSE)</f>
        <v>Temple Clover Belle</v>
      </c>
      <c r="E3" s="6">
        <v>15282027</v>
      </c>
      <c r="F3" s="5" t="s">
        <v>116</v>
      </c>
      <c r="G3" s="13">
        <f>VLOOKUP(A3,'D2 - Sec A'!A:H,8,FALSE)</f>
        <v>0.76</v>
      </c>
      <c r="H3" s="38">
        <f>VLOOKUP(A3,'D2 - Sec A'!A:P,16,FALSE)</f>
        <v>0.76650153846153868</v>
      </c>
      <c r="I3" s="5">
        <v>1</v>
      </c>
    </row>
    <row r="4" spans="1:9" ht="18" customHeight="1" x14ac:dyDescent="0.25">
      <c r="A4" s="6">
        <v>51</v>
      </c>
      <c r="B4" s="6" t="s">
        <v>25</v>
      </c>
      <c r="C4" s="5" t="str">
        <f>VLOOKUP(A4,'main scores'!A:D,4,FALSE)</f>
        <v>Becky Oxenham</v>
      </c>
      <c r="D4" s="5" t="str">
        <f>VLOOKUP(A4,'main scores'!A:E,5,FALSE)</f>
        <v>Bee Spotted</v>
      </c>
      <c r="E4" s="6">
        <v>15031171</v>
      </c>
      <c r="F4" s="5" t="s">
        <v>144</v>
      </c>
      <c r="G4" s="13">
        <f>VLOOKUP(A4,'D2 - Sec B'!A:H,8,FALSE)</f>
        <v>0.76600000000000001</v>
      </c>
      <c r="H4" s="38">
        <f>VLOOKUP(A4,'D2 - Sec B'!A:P,16, FALSE)</f>
        <v>0.76600000000000001</v>
      </c>
      <c r="I4" s="5">
        <v>2</v>
      </c>
    </row>
    <row r="5" spans="1:9" ht="18" customHeight="1" x14ac:dyDescent="0.25">
      <c r="A5" s="6">
        <v>27</v>
      </c>
      <c r="B5" s="6" t="s">
        <v>24</v>
      </c>
      <c r="C5" s="5" t="str">
        <f>VLOOKUP(A5,'main scores'!A:D,4,FALSE)</f>
        <v>Wendy Lappington</v>
      </c>
      <c r="D5" s="5" t="str">
        <f>VLOOKUP(A5,'main scores'!A:E,5,FALSE)</f>
        <v>Loxley Monkey</v>
      </c>
      <c r="E5" s="6">
        <v>15016061</v>
      </c>
      <c r="F5" s="5" t="s">
        <v>56</v>
      </c>
      <c r="G5" s="13">
        <f>VLOOKUP(A5,'D2 - Sec A'!A:H,8,FALSE)</f>
        <v>0.69199999999999995</v>
      </c>
      <c r="H5" s="38">
        <f>VLOOKUP(A5,'D2 - Sec A'!A:P,16,FALSE)</f>
        <v>0.69850153846153862</v>
      </c>
      <c r="I5" s="5">
        <v>3</v>
      </c>
    </row>
    <row r="6" spans="1:9" ht="18" customHeight="1" x14ac:dyDescent="0.25">
      <c r="A6" s="6">
        <v>18</v>
      </c>
      <c r="B6" s="6" t="s">
        <v>24</v>
      </c>
      <c r="C6" s="5" t="str">
        <f>VLOOKUP(A6,'main scores'!A:D,4,FALSE)</f>
        <v>Sarah Palmer</v>
      </c>
      <c r="D6" s="5" t="str">
        <f>VLOOKUP(A6,'main scores'!A:E,5,FALSE)</f>
        <v>Whitehawk Drifter</v>
      </c>
      <c r="E6" s="6">
        <v>264047</v>
      </c>
      <c r="F6" s="5" t="s">
        <v>143</v>
      </c>
      <c r="G6" s="13">
        <f>VLOOKUP(A6,'D2 - Sec A'!A:H,8,FALSE)</f>
        <v>0.68</v>
      </c>
      <c r="H6" s="38">
        <f>VLOOKUP(A6,'D2 - Sec A'!A:P,16,FALSE)</f>
        <v>0.68650153846153872</v>
      </c>
      <c r="I6" s="5">
        <v>4</v>
      </c>
    </row>
    <row r="7" spans="1:9" ht="18" customHeight="1" x14ac:dyDescent="0.25">
      <c r="A7" s="6">
        <v>38</v>
      </c>
      <c r="B7" s="6" t="s">
        <v>25</v>
      </c>
      <c r="C7" s="5" t="str">
        <f>VLOOKUP(A7,'main scores'!A:D,4,FALSE)</f>
        <v>Samantha Gibbs</v>
      </c>
      <c r="D7" s="5" t="str">
        <f>VLOOKUP(A7,'main scores'!A:E,5,FALSE)</f>
        <v>Emilius</v>
      </c>
      <c r="E7" s="6">
        <v>15031137</v>
      </c>
      <c r="F7" s="5" t="s">
        <v>145</v>
      </c>
      <c r="G7" s="13">
        <f>VLOOKUP(A7,'D2 - Sec B'!A:H,8,FALSE)</f>
        <v>0.68200000000000005</v>
      </c>
      <c r="H7" s="38">
        <f>VLOOKUP(A7,'D2 - Sec B'!A:P,16, FALSE)</f>
        <v>0.68200000000000005</v>
      </c>
      <c r="I7" s="5">
        <v>5</v>
      </c>
    </row>
    <row r="8" spans="1:9" ht="18" customHeight="1" x14ac:dyDescent="0.25">
      <c r="A8" s="6">
        <v>15</v>
      </c>
      <c r="B8" s="6" t="s">
        <v>24</v>
      </c>
      <c r="C8" s="5" t="str">
        <f>VLOOKUP(A8,'main scores'!A:D,4,FALSE)</f>
        <v>Alexis Symes</v>
      </c>
      <c r="D8" s="5" t="str">
        <f>VLOOKUP(A8,'main scores'!A:E,5,FALSE)</f>
        <v>Glen Carter</v>
      </c>
      <c r="E8" s="6">
        <v>15023671</v>
      </c>
      <c r="F8" s="5" t="s">
        <v>174</v>
      </c>
      <c r="G8" s="13">
        <f>VLOOKUP(A8,'D2 - Sec A'!A:H,8,FALSE)</f>
        <v>0.67200000000000004</v>
      </c>
      <c r="H8" s="38">
        <f>VLOOKUP(A8,'D2 - Sec A'!A:P,16,FALSE)</f>
        <v>0.67850153846153871</v>
      </c>
    </row>
    <row r="9" spans="1:9" ht="18" customHeight="1" x14ac:dyDescent="0.25">
      <c r="A9" s="6">
        <v>33</v>
      </c>
      <c r="B9" s="6" t="s">
        <v>25</v>
      </c>
      <c r="C9" s="5" t="str">
        <f>VLOOKUP(A9,'main scores'!A:D,4,FALSE)</f>
        <v>Janet Knight</v>
      </c>
      <c r="D9" s="5" t="str">
        <f>VLOOKUP(A9,'main scores'!A:E,5,FALSE)</f>
        <v>Johnny II</v>
      </c>
      <c r="E9" s="6">
        <v>15023952</v>
      </c>
      <c r="F9" s="5" t="s">
        <v>159</v>
      </c>
      <c r="G9" s="13">
        <f>VLOOKUP(A9,'D2 - Sec B'!A:H,8,FALSE)</f>
        <v>0.67600000000000005</v>
      </c>
      <c r="H9" s="38">
        <f>VLOOKUP(A9,'D2 - Sec B'!A:P,16, FALSE)</f>
        <v>0.67600000000000005</v>
      </c>
    </row>
    <row r="10" spans="1:9" ht="18" customHeight="1" x14ac:dyDescent="0.25">
      <c r="A10" s="6">
        <v>29</v>
      </c>
      <c r="B10" s="6" t="s">
        <v>24</v>
      </c>
      <c r="C10" s="5" t="str">
        <f>VLOOKUP(A10,'main scores'!A:D,4,FALSE)</f>
        <v>Jim Fox</v>
      </c>
      <c r="D10" s="5" t="str">
        <f>VLOOKUP(A10,'main scores'!A:E,5,FALSE)</f>
        <v>Chadwick Too</v>
      </c>
      <c r="E10" s="6">
        <v>15533068</v>
      </c>
      <c r="F10" s="5" t="s">
        <v>46</v>
      </c>
      <c r="G10" s="13">
        <f>VLOOKUP(A10,'D2 - Sec A'!A:H,8,FALSE)</f>
        <v>0.66800000000000004</v>
      </c>
      <c r="H10" s="38">
        <f>VLOOKUP(A10,'D2 - Sec A'!A:P,16,FALSE)</f>
        <v>0.67450153846153871</v>
      </c>
    </row>
    <row r="11" spans="1:9" ht="18" customHeight="1" x14ac:dyDescent="0.25">
      <c r="A11" s="6">
        <v>54</v>
      </c>
      <c r="B11" s="6" t="s">
        <v>25</v>
      </c>
      <c r="C11" s="5" t="str">
        <f>VLOOKUP(A11,'main scores'!A:D,4,FALSE)</f>
        <v>Fiona Symes</v>
      </c>
      <c r="D11" s="5" t="str">
        <f>VLOOKUP(A11,'main scores'!A:E,5,FALSE)</f>
        <v>Hackpen Heights</v>
      </c>
      <c r="F11" s="5" t="s">
        <v>236</v>
      </c>
      <c r="G11" s="13">
        <f>VLOOKUP(A11,'D2 - Sec B'!A:H,8,FALSE)</f>
        <v>0.67200000000000004</v>
      </c>
      <c r="H11" s="38">
        <f>VLOOKUP(A11,'D2 - Sec B'!A:P,16, FALSE)</f>
        <v>0.67200000000000004</v>
      </c>
    </row>
    <row r="12" spans="1:9" ht="18" customHeight="1" x14ac:dyDescent="0.25">
      <c r="A12" s="6">
        <v>2</v>
      </c>
      <c r="B12" s="6" t="s">
        <v>24</v>
      </c>
      <c r="C12" s="5" t="str">
        <f>VLOOKUP(A12,'main scores'!A:D,4,FALSE)</f>
        <v>Andrea Cox</v>
      </c>
      <c r="D12" s="5" t="str">
        <f>VLOOKUP(A12,'main scores'!A:E,5,FALSE)</f>
        <v>Dav</v>
      </c>
      <c r="E12" s="6">
        <v>15031117</v>
      </c>
      <c r="F12" s="5" t="s">
        <v>146</v>
      </c>
      <c r="G12" s="13">
        <f>VLOOKUP(A12,'D2 - Sec A'!A:H,8,FALSE)</f>
        <v>0.66</v>
      </c>
      <c r="H12" s="38">
        <f>VLOOKUP(A12,'D2 - Sec A'!A:P,16,FALSE)</f>
        <v>0.6665015384615387</v>
      </c>
    </row>
    <row r="13" spans="1:9" ht="18" customHeight="1" x14ac:dyDescent="0.25">
      <c r="A13" s="6">
        <v>28</v>
      </c>
      <c r="B13" s="6" t="s">
        <v>24</v>
      </c>
      <c r="C13" s="5" t="str">
        <f>VLOOKUP(A13,'main scores'!A:D,4,FALSE)</f>
        <v>Nicola Davis</v>
      </c>
      <c r="D13" s="5" t="str">
        <f>VLOOKUP(A13,'main scores'!A:E,5,FALSE)</f>
        <v>Cooksworthy Ransom</v>
      </c>
      <c r="E13" s="6">
        <v>1557079</v>
      </c>
      <c r="F13" s="5" t="s">
        <v>79</v>
      </c>
      <c r="G13" s="13">
        <f>VLOOKUP(A13,'D2 - Sec A'!A:H,8,FALSE)</f>
        <v>0.65600000000000003</v>
      </c>
      <c r="H13" s="38">
        <f>VLOOKUP(A13,'D2 - Sec A'!A:P,16,FALSE)</f>
        <v>0.6625015384615387</v>
      </c>
    </row>
    <row r="14" spans="1:9" ht="18" customHeight="1" x14ac:dyDescent="0.25">
      <c r="A14" s="6">
        <v>32</v>
      </c>
      <c r="B14" s="6" t="s">
        <v>25</v>
      </c>
      <c r="C14" s="5" t="str">
        <f>VLOOKUP(A14,'main scores'!A:D,4,FALSE)</f>
        <v>Sarah Couzens</v>
      </c>
      <c r="D14" s="5" t="str">
        <f>VLOOKUP(A14,'main scores'!A:E,5,FALSE)</f>
        <v>Sandskier</v>
      </c>
      <c r="E14" s="6">
        <v>15031118</v>
      </c>
      <c r="F14" s="5" t="s">
        <v>146</v>
      </c>
      <c r="G14" s="13">
        <f>VLOOKUP(A14,'D2 - Sec B'!A:H,8,FALSE)</f>
        <v>0.66</v>
      </c>
      <c r="H14" s="38">
        <f>VLOOKUP(A14,'D2 - Sec B'!A:P,16, FALSE)</f>
        <v>0.66</v>
      </c>
    </row>
    <row r="15" spans="1:9" ht="18" customHeight="1" x14ac:dyDescent="0.25">
      <c r="A15" s="6">
        <v>47</v>
      </c>
      <c r="B15" s="6" t="s">
        <v>25</v>
      </c>
      <c r="C15" s="5" t="str">
        <f>VLOOKUP(A15,'main scores'!A:D,4,FALSE)</f>
        <v>Bev Snavey</v>
      </c>
      <c r="D15" s="5" t="str">
        <f>VLOOKUP(A15,'main scores'!A:E,5,FALSE)</f>
        <v>Rolo</v>
      </c>
      <c r="E15" s="6">
        <v>15282014</v>
      </c>
      <c r="F15" s="5" t="s">
        <v>126</v>
      </c>
      <c r="G15" s="13">
        <f>VLOOKUP(A15,'D2 - Sec B'!A:H,8,FALSE)</f>
        <v>0.65400000000000003</v>
      </c>
      <c r="H15" s="38">
        <f>VLOOKUP(A15,'D2 - Sec B'!A:P,16, FALSE)</f>
        <v>0.65400000000000003</v>
      </c>
    </row>
    <row r="16" spans="1:9" ht="18" customHeight="1" x14ac:dyDescent="0.25">
      <c r="A16" s="6">
        <v>57</v>
      </c>
      <c r="B16" s="6" t="s">
        <v>25</v>
      </c>
      <c r="C16" s="5" t="str">
        <f>VLOOKUP(A16,'main scores'!A:D,4,FALSE)</f>
        <v>Joanne Manning</v>
      </c>
      <c r="D16" s="5" t="str">
        <f>VLOOKUP(A16,'main scores'!A:E,5,FALSE)</f>
        <v>Llanbabo Liberty</v>
      </c>
      <c r="E16" s="6">
        <v>15016006</v>
      </c>
      <c r="F16" s="5" t="s">
        <v>56</v>
      </c>
      <c r="G16" s="13">
        <f>VLOOKUP(A16,'D2 - Sec B'!A:H,8,FALSE)</f>
        <v>0.65400000000000003</v>
      </c>
      <c r="H16" s="38">
        <f>VLOOKUP(A16,'D2 - Sec B'!A:P,16, FALSE)</f>
        <v>0.65400000000000003</v>
      </c>
    </row>
    <row r="17" spans="1:8" ht="18" customHeight="1" x14ac:dyDescent="0.25">
      <c r="A17" s="6">
        <v>23</v>
      </c>
      <c r="B17" s="6" t="s">
        <v>24</v>
      </c>
      <c r="C17" s="5" t="str">
        <f>VLOOKUP(A17,'main scores'!A:D,4,FALSE)</f>
        <v>Sara Beamson</v>
      </c>
      <c r="D17" s="5" t="str">
        <f>VLOOKUP(A17,'main scores'!A:E,5,FALSE)</f>
        <v>Hintons Fairground</v>
      </c>
      <c r="E17" s="6">
        <v>15423302</v>
      </c>
      <c r="F17" s="5" t="s">
        <v>140</v>
      </c>
      <c r="G17" s="13">
        <f>VLOOKUP(A17,'D2 - Sec A'!A:H,8,FALSE)</f>
        <v>0.64600000000000002</v>
      </c>
      <c r="H17" s="38">
        <f>VLOOKUP(A17,'D2 - Sec A'!A:P,16,FALSE)</f>
        <v>0.65250153846153869</v>
      </c>
    </row>
    <row r="18" spans="1:8" ht="18" customHeight="1" x14ac:dyDescent="0.25">
      <c r="A18" s="6">
        <v>44</v>
      </c>
      <c r="B18" s="6" t="s">
        <v>25</v>
      </c>
      <c r="C18" s="5" t="str">
        <f>VLOOKUP(A18,'main scores'!A:D,4,FALSE)</f>
        <v>Karen Gobey</v>
      </c>
      <c r="D18" s="5" t="str">
        <f>VLOOKUP(A18,'main scores'!A:E,5,FALSE)</f>
        <v>Innocent Violet</v>
      </c>
      <c r="E18" s="6">
        <v>15031139</v>
      </c>
      <c r="F18" s="5" t="s">
        <v>147</v>
      </c>
      <c r="G18" s="13">
        <f>VLOOKUP(A18,'D2 - Sec B'!A:H,8,FALSE)</f>
        <v>0.65200000000000002</v>
      </c>
      <c r="H18" s="38">
        <f>VLOOKUP(A18,'D2 - Sec B'!A:P,16, FALSE)</f>
        <v>0.65200000000000002</v>
      </c>
    </row>
    <row r="19" spans="1:8" ht="18" customHeight="1" x14ac:dyDescent="0.25">
      <c r="A19" s="6">
        <v>37</v>
      </c>
      <c r="B19" s="6" t="s">
        <v>25</v>
      </c>
      <c r="C19" s="5" t="str">
        <f>VLOOKUP(A19,'main scores'!A:D,4,FALSE)</f>
        <v>Jane Lipington</v>
      </c>
      <c r="D19" s="5" t="str">
        <f>VLOOKUP(A19,'main scores'!A:E,5,FALSE)</f>
        <v>Beau</v>
      </c>
      <c r="E19" s="6">
        <v>15023230</v>
      </c>
      <c r="F19" s="5" t="s">
        <v>156</v>
      </c>
      <c r="G19" s="13">
        <f>VLOOKUP(A19,'D2 - Sec B'!A:H,8,FALSE)</f>
        <v>0.65</v>
      </c>
      <c r="H19" s="38">
        <f>VLOOKUP(A19,'D2 - Sec B'!A:P,16, FALSE)</f>
        <v>0.65</v>
      </c>
    </row>
    <row r="20" spans="1:8" ht="18" customHeight="1" x14ac:dyDescent="0.25">
      <c r="A20" s="6">
        <v>46</v>
      </c>
      <c r="B20" s="6" t="s">
        <v>25</v>
      </c>
      <c r="C20" s="5" t="str">
        <f>VLOOKUP(A20,'main scores'!A:D,4,FALSE)</f>
        <v>Rachael Chamberlayne</v>
      </c>
      <c r="D20" s="5" t="str">
        <f>VLOOKUP(A20,'main scores'!A:E,5,FALSE)</f>
        <v>Gloster Gremlin</v>
      </c>
      <c r="E20" s="6">
        <v>15127035</v>
      </c>
      <c r="F20" s="5" t="s">
        <v>220</v>
      </c>
      <c r="G20" s="13">
        <f>VLOOKUP(A20,'D2 - Sec B'!A:H,8,FALSE)</f>
        <v>0.65</v>
      </c>
      <c r="H20" s="38">
        <f>VLOOKUP(A20,'D2 - Sec B'!A:P,16, FALSE)</f>
        <v>0.65</v>
      </c>
    </row>
    <row r="21" spans="1:8" ht="18" customHeight="1" x14ac:dyDescent="0.25">
      <c r="A21" s="6">
        <v>49</v>
      </c>
      <c r="B21" s="6" t="s">
        <v>25</v>
      </c>
      <c r="C21" s="5" t="str">
        <f>VLOOKUP(A21,'main scores'!A:D,4,FALSE)</f>
        <v>Eleanor Newman</v>
      </c>
      <c r="D21" s="5" t="str">
        <f>VLOOKUP(A21,'main scores'!A:E,5,FALSE)</f>
        <v>Dolly Dimple</v>
      </c>
      <c r="E21" s="6">
        <v>15557078</v>
      </c>
      <c r="F21" s="5" t="s">
        <v>72</v>
      </c>
      <c r="G21" s="13">
        <f>VLOOKUP(A21,'D2 - Sec B'!A:H,8,FALSE)</f>
        <v>0.65</v>
      </c>
      <c r="H21" s="38">
        <f>VLOOKUP(A21,'D2 - Sec B'!A:P,16, FALSE)</f>
        <v>0.65</v>
      </c>
    </row>
    <row r="22" spans="1:8" ht="18" customHeight="1" x14ac:dyDescent="0.25">
      <c r="A22" s="6">
        <v>13</v>
      </c>
      <c r="B22" s="6" t="s">
        <v>24</v>
      </c>
      <c r="C22" s="5" t="str">
        <f>VLOOKUP(A22,'main scores'!A:D,4,FALSE)</f>
        <v>Justine Scott</v>
      </c>
      <c r="D22" s="5" t="str">
        <f>VLOOKUP(A22,'main scores'!A:E,5,FALSE)</f>
        <v>Bradleystoke</v>
      </c>
      <c r="F22" s="5" t="s">
        <v>63</v>
      </c>
      <c r="G22" s="13">
        <f>VLOOKUP(A22,'D2 - Sec A'!A:H,8,FALSE)</f>
        <v>0.64</v>
      </c>
      <c r="H22" s="38">
        <f>VLOOKUP(A22,'D2 - Sec A'!A:P,16,FALSE)</f>
        <v>0.64650153846153868</v>
      </c>
    </row>
    <row r="23" spans="1:8" ht="18" customHeight="1" x14ac:dyDescent="0.25">
      <c r="A23" s="6">
        <v>45</v>
      </c>
      <c r="B23" s="6" t="s">
        <v>25</v>
      </c>
      <c r="C23" s="5" t="str">
        <f>VLOOKUP(A23,'main scores'!A:D,4,FALSE)</f>
        <v>Rachel Yeomans</v>
      </c>
      <c r="D23" s="5" t="str">
        <f>VLOOKUP(A23,'main scores'!A:E,5,FALSE)</f>
        <v>Dylan</v>
      </c>
      <c r="E23" s="6">
        <v>15023377</v>
      </c>
      <c r="F23" s="5" t="s">
        <v>174</v>
      </c>
      <c r="G23" s="13">
        <f>VLOOKUP(A23,'D2 - Sec B'!A:H,8,FALSE)</f>
        <v>0.64400000000000002</v>
      </c>
      <c r="H23" s="38">
        <f>VLOOKUP(A23,'D2 - Sec B'!A:P,16, FALSE)</f>
        <v>0.64400000000000002</v>
      </c>
    </row>
    <row r="24" spans="1:8" ht="18" customHeight="1" x14ac:dyDescent="0.25">
      <c r="A24" s="6">
        <v>3</v>
      </c>
      <c r="B24" s="6" t="s">
        <v>24</v>
      </c>
      <c r="C24" s="5" t="str">
        <f>VLOOKUP(A24,'main scores'!A:D,4,FALSE)</f>
        <v>Sally Gardiner</v>
      </c>
      <c r="D24" s="5" t="str">
        <f>VLOOKUP(A24,'main scores'!A:E,5,FALSE)</f>
        <v>Rufus Rocks</v>
      </c>
      <c r="E24" s="6">
        <v>15023336</v>
      </c>
      <c r="F24" s="5" t="s">
        <v>159</v>
      </c>
      <c r="G24" s="13">
        <f>VLOOKUP(A24,'D2 - Sec A'!A:H,8,FALSE)</f>
        <v>0.63400000000000001</v>
      </c>
      <c r="H24" s="38">
        <f>VLOOKUP(A24,'D2 - Sec A'!A:P,16,FALSE)</f>
        <v>0.64050153846153868</v>
      </c>
    </row>
    <row r="25" spans="1:8" ht="18" customHeight="1" x14ac:dyDescent="0.25">
      <c r="A25" s="6">
        <v>56</v>
      </c>
      <c r="B25" s="6" t="s">
        <v>25</v>
      </c>
      <c r="C25" s="5" t="str">
        <f>VLOOKUP(A25,'main scores'!A:D,4,FALSE)</f>
        <v>Gayle King</v>
      </c>
      <c r="D25" s="5" t="str">
        <f>VLOOKUP(A25,'main scores'!A:E,5,FALSE)</f>
        <v>Colin</v>
      </c>
      <c r="E25" s="6">
        <v>15023725</v>
      </c>
      <c r="F25" s="5" t="s">
        <v>183</v>
      </c>
      <c r="G25" s="13">
        <f>VLOOKUP(A25,'D2 - Sec B'!A:H,8,FALSE)</f>
        <v>0.64</v>
      </c>
      <c r="H25" s="38">
        <f>VLOOKUP(A25,'D2 - Sec B'!A:P,16, FALSE)</f>
        <v>0.64</v>
      </c>
    </row>
    <row r="26" spans="1:8" ht="18" customHeight="1" x14ac:dyDescent="0.25">
      <c r="A26" s="6">
        <v>48</v>
      </c>
      <c r="B26" s="6" t="s">
        <v>25</v>
      </c>
      <c r="C26" s="5" t="str">
        <f>VLOOKUP(A26,'main scores'!A:D,4,FALSE)</f>
        <v>Becky Morby</v>
      </c>
      <c r="D26" s="5" t="str">
        <f>VLOOKUP(A26,'main scores'!A:E,5,FALSE)</f>
        <v>Smithy</v>
      </c>
      <c r="E26" s="6">
        <v>264010</v>
      </c>
      <c r="F26" s="5" t="s">
        <v>143</v>
      </c>
      <c r="G26" s="13">
        <f>VLOOKUP(A26,'D2 - Sec B'!A:H,8,FALSE)</f>
        <v>0.63800000000000001</v>
      </c>
      <c r="H26" s="38">
        <f>VLOOKUP(A26,'D2 - Sec B'!A:P,16, FALSE)</f>
        <v>0.63800000000000001</v>
      </c>
    </row>
    <row r="27" spans="1:8" ht="18" customHeight="1" x14ac:dyDescent="0.25">
      <c r="A27" s="6">
        <v>40</v>
      </c>
      <c r="B27" s="6" t="s">
        <v>25</v>
      </c>
      <c r="C27" s="5" t="str">
        <f>VLOOKUP(A27,'main scores'!A:D,4,FALSE)</f>
        <v>Ceri</v>
      </c>
      <c r="D27" s="5" t="str">
        <f>VLOOKUP(A27,'main scores'!A:E,5,FALSE)</f>
        <v>Tia Maria</v>
      </c>
      <c r="E27" s="6">
        <v>15023249</v>
      </c>
      <c r="F27" s="5" t="s">
        <v>171</v>
      </c>
      <c r="G27" s="13">
        <f>VLOOKUP(A27,'D2 - Sec B'!A:H,8,FALSE)</f>
        <v>0.63400000000000001</v>
      </c>
      <c r="H27" s="38">
        <f>VLOOKUP(A27,'D2 - Sec B'!A:P,16, FALSE)</f>
        <v>0.63400000000000001</v>
      </c>
    </row>
    <row r="28" spans="1:8" ht="18" customHeight="1" x14ac:dyDescent="0.25">
      <c r="A28" s="6">
        <v>24</v>
      </c>
      <c r="B28" s="6" t="s">
        <v>24</v>
      </c>
      <c r="C28" s="5" t="str">
        <f>VLOOKUP(A28,'main scores'!A:D,4,FALSE)</f>
        <v>Rosie Bathurst</v>
      </c>
      <c r="D28" s="5" t="str">
        <f>VLOOKUP(A28,'main scores'!A:E,5,FALSE)</f>
        <v>Aurora Dancing</v>
      </c>
      <c r="F28" s="5" t="s">
        <v>236</v>
      </c>
      <c r="G28" s="13">
        <f>VLOOKUP(A28,'D2 - Sec A'!A:H,8,FALSE)</f>
        <v>0.626</v>
      </c>
      <c r="H28" s="38">
        <f>VLOOKUP(A28,'D2 - Sec A'!A:P,16,FALSE)</f>
        <v>0.63250153846153867</v>
      </c>
    </row>
    <row r="29" spans="1:8" ht="18" customHeight="1" x14ac:dyDescent="0.25">
      <c r="A29" s="6">
        <v>8</v>
      </c>
      <c r="B29" s="6" t="s">
        <v>24</v>
      </c>
      <c r="C29" s="5" t="str">
        <f>VLOOKUP(A29,'main scores'!A:D,4,FALSE)</f>
        <v>Laura Nelmes</v>
      </c>
      <c r="D29" s="5" t="str">
        <f>VLOOKUP(A29,'main scores'!A:E,5,FALSE)</f>
        <v>Home Farm Lily</v>
      </c>
      <c r="E29" s="6">
        <v>15031116</v>
      </c>
      <c r="F29" s="5" t="s">
        <v>145</v>
      </c>
      <c r="G29" s="13">
        <f>VLOOKUP(A29,'D2 - Sec A'!A:H,8,FALSE)</f>
        <v>0.62</v>
      </c>
      <c r="H29" s="38">
        <f>VLOOKUP(A29,'D2 - Sec A'!A:P,16,FALSE)</f>
        <v>0.62650153846153867</v>
      </c>
    </row>
    <row r="30" spans="1:8" ht="18" customHeight="1" x14ac:dyDescent="0.25">
      <c r="A30" s="6">
        <v>36</v>
      </c>
      <c r="B30" s="6" t="s">
        <v>25</v>
      </c>
      <c r="C30" s="5" t="str">
        <f>VLOOKUP(A30,'main scores'!A:D,4,FALSE)</f>
        <v>Gill Penberth</v>
      </c>
      <c r="D30" s="5" t="str">
        <f>VLOOKUP(A30,'main scores'!A:E,5,FALSE)</f>
        <v>Doubtless Confidence</v>
      </c>
      <c r="E30" s="6">
        <v>264019</v>
      </c>
      <c r="F30" s="5" t="s">
        <v>142</v>
      </c>
      <c r="G30" s="13">
        <f>VLOOKUP(A30,'D2 - Sec B'!A:H,8,FALSE)</f>
        <v>0.626</v>
      </c>
      <c r="H30" s="38">
        <f>VLOOKUP(A30,'D2 - Sec B'!A:P,16, FALSE)</f>
        <v>0.626</v>
      </c>
    </row>
    <row r="31" spans="1:8" ht="18" customHeight="1" x14ac:dyDescent="0.25">
      <c r="A31" s="6">
        <v>20</v>
      </c>
      <c r="B31" s="6" t="s">
        <v>24</v>
      </c>
      <c r="C31" s="5" t="str">
        <f>VLOOKUP(A31,'main scores'!A:D,4,FALSE)</f>
        <v>Dawn Clarke</v>
      </c>
      <c r="D31" s="5" t="str">
        <f>VLOOKUP(A31,'main scores'!A:E,5,FALSE)</f>
        <v>Lady Tash</v>
      </c>
      <c r="E31" s="6">
        <v>1553055</v>
      </c>
      <c r="F31" s="5" t="s">
        <v>38</v>
      </c>
      <c r="G31" s="13">
        <f>VLOOKUP(A31,'D2 - Sec A'!A:H,8,FALSE)</f>
        <v>0.61599999999999999</v>
      </c>
      <c r="H31" s="38">
        <f>VLOOKUP(A31,'D2 - Sec A'!A:P,16,FALSE)</f>
        <v>0.62250153846153866</v>
      </c>
    </row>
    <row r="32" spans="1:8" ht="18" customHeight="1" x14ac:dyDescent="0.25">
      <c r="A32" s="6">
        <v>9</v>
      </c>
      <c r="B32" s="6" t="s">
        <v>24</v>
      </c>
      <c r="C32" s="5" t="str">
        <f>VLOOKUP(A32,'main scores'!A:D,4,FALSE)</f>
        <v>Louise Kelly-Ramear</v>
      </c>
      <c r="D32" s="5" t="str">
        <f>VLOOKUP(A32,'main scores'!A:E,5,FALSE)</f>
        <v>Splash</v>
      </c>
      <c r="E32" s="6">
        <v>15016086</v>
      </c>
      <c r="F32" s="5" t="s">
        <v>49</v>
      </c>
      <c r="G32" s="13">
        <f>VLOOKUP(A32,'D2 - Sec A'!A:H,8,FALSE)</f>
        <v>0.61599999999999999</v>
      </c>
      <c r="H32" s="38">
        <f>VLOOKUP(A32,'D2 - Sec A'!A:P,16,FALSE)</f>
        <v>0.62250153846153866</v>
      </c>
    </row>
    <row r="33" spans="1:8" ht="18" customHeight="1" x14ac:dyDescent="0.25">
      <c r="A33" s="6">
        <v>16</v>
      </c>
      <c r="B33" s="6" t="s">
        <v>24</v>
      </c>
      <c r="C33" s="5" t="str">
        <f>VLOOKUP(A33,'main scores'!A:D,4,FALSE)</f>
        <v>Holly Bragg</v>
      </c>
      <c r="D33" s="5" t="str">
        <f>VLOOKUP(A33,'main scores'!A:E,5,FALSE)</f>
        <v>Sandstorm</v>
      </c>
      <c r="E33" s="6">
        <v>15127134</v>
      </c>
      <c r="F33" s="5" t="s">
        <v>220</v>
      </c>
      <c r="G33" s="13">
        <f>VLOOKUP(A33,'D2 - Sec A'!A:H,8,FALSE)</f>
        <v>0.61199999999999999</v>
      </c>
      <c r="H33" s="38">
        <f>VLOOKUP(A33,'D2 - Sec A'!A:P,16,FALSE)</f>
        <v>0.61850153846153866</v>
      </c>
    </row>
    <row r="34" spans="1:8" ht="18" customHeight="1" x14ac:dyDescent="0.25">
      <c r="A34" s="6">
        <v>53</v>
      </c>
      <c r="B34" s="6" t="s">
        <v>25</v>
      </c>
      <c r="C34" s="5" t="str">
        <f>VLOOKUP(A34,'main scores'!A:D,4,FALSE)</f>
        <v>Gemma Allan</v>
      </c>
      <c r="D34" s="5" t="str">
        <f>VLOOKUP(A34,'main scores'!A:E,5,FALSE)</f>
        <v>Laurens Pride</v>
      </c>
      <c r="E34" s="6">
        <v>15423264</v>
      </c>
      <c r="F34" s="5" t="s">
        <v>140</v>
      </c>
      <c r="G34" s="13">
        <f>VLOOKUP(A34,'D2 - Sec B'!A:H,8,FALSE)</f>
        <v>0.61799999999999999</v>
      </c>
      <c r="H34" s="38">
        <f>VLOOKUP(A34,'D2 - Sec B'!A:P,16, FALSE)</f>
        <v>0.61799999999999999</v>
      </c>
    </row>
    <row r="35" spans="1:8" ht="18" customHeight="1" x14ac:dyDescent="0.25">
      <c r="A35" s="6">
        <v>35</v>
      </c>
      <c r="B35" s="6" t="s">
        <v>25</v>
      </c>
      <c r="C35" s="5" t="str">
        <f>VLOOKUP(A35,'main scores'!A:D,4,FALSE)</f>
        <v>Alex Richards</v>
      </c>
      <c r="D35" s="5" t="str">
        <f>VLOOKUP(A35,'main scores'!A:E,5,FALSE)</f>
        <v>Salsa Storm</v>
      </c>
      <c r="E35" s="6">
        <v>15282011</v>
      </c>
      <c r="F35" s="5" t="s">
        <v>116</v>
      </c>
      <c r="G35" s="13">
        <f>VLOOKUP(A35,'D2 - Sec B'!A:H,8,FALSE)</f>
        <v>0.61599999999999999</v>
      </c>
      <c r="H35" s="38">
        <f>VLOOKUP(A35,'D2 - Sec B'!A:P,16, FALSE)</f>
        <v>0.61599999999999999</v>
      </c>
    </row>
    <row r="36" spans="1:8" ht="18" customHeight="1" x14ac:dyDescent="0.25">
      <c r="A36" s="6">
        <v>11</v>
      </c>
      <c r="B36" s="6" t="s">
        <v>24</v>
      </c>
      <c r="C36" s="5" t="str">
        <f>VLOOKUP(A36,'main scores'!A:D,4,FALSE)</f>
        <v>Gemma Hobbs</v>
      </c>
      <c r="D36" s="5" t="str">
        <f>VLOOKUP(A36,'main scores'!A:E,5,FALSE)</f>
        <v>Away with the Fairies</v>
      </c>
      <c r="E36" s="6">
        <v>15282120</v>
      </c>
      <c r="F36" s="5" t="s">
        <v>119</v>
      </c>
      <c r="G36" s="13">
        <f>VLOOKUP(A36,'D2 - Sec A'!A:H,8,FALSE)</f>
        <v>0.60799999999999998</v>
      </c>
      <c r="H36" s="38">
        <f>VLOOKUP(A36,'D2 - Sec A'!A:P,16,FALSE)</f>
        <v>0.61450153846153865</v>
      </c>
    </row>
    <row r="37" spans="1:8" ht="18" customHeight="1" x14ac:dyDescent="0.25">
      <c r="A37" s="6">
        <v>50</v>
      </c>
      <c r="B37" s="6" t="s">
        <v>25</v>
      </c>
      <c r="C37" s="5" t="str">
        <f>VLOOKUP(A37,'main scores'!A:D,4,FALSE)</f>
        <v>Jim Fox</v>
      </c>
      <c r="D37" s="5" t="str">
        <f>VLOOKUP(A37,'main scores'!A:E,5,FALSE)</f>
        <v>Spirit</v>
      </c>
      <c r="E37" s="6">
        <v>1553033</v>
      </c>
      <c r="F37" s="5" t="s">
        <v>38</v>
      </c>
      <c r="G37" s="13">
        <f>VLOOKUP(A37,'D2 - Sec B'!A:H,8,FALSE)</f>
        <v>0.61</v>
      </c>
      <c r="H37" s="38">
        <f>VLOOKUP(A37,'D2 - Sec B'!A:P,16, FALSE)</f>
        <v>0.61</v>
      </c>
    </row>
    <row r="38" spans="1:8" ht="18" customHeight="1" x14ac:dyDescent="0.25">
      <c r="A38" s="6">
        <v>6</v>
      </c>
      <c r="B38" s="6" t="s">
        <v>24</v>
      </c>
      <c r="C38" s="5" t="str">
        <f>VLOOKUP(A38,'main scores'!A:D,4,FALSE)</f>
        <v>Iain Flower</v>
      </c>
      <c r="D38" s="5" t="str">
        <f>VLOOKUP(A38,'main scores'!A:E,5,FALSE)</f>
        <v>No Surrender</v>
      </c>
      <c r="E38" s="6">
        <v>264038</v>
      </c>
      <c r="F38" s="5" t="s">
        <v>142</v>
      </c>
      <c r="G38" s="13">
        <f>VLOOKUP(A38,'D2 - Sec A'!A:H,8,FALSE)</f>
        <v>0.6</v>
      </c>
      <c r="H38" s="38">
        <f>VLOOKUP(A38,'D2 - Sec A'!A:P,16,FALSE)</f>
        <v>0.60650153846153865</v>
      </c>
    </row>
    <row r="39" spans="1:8" ht="18" customHeight="1" x14ac:dyDescent="0.25">
      <c r="A39" s="6">
        <v>43</v>
      </c>
      <c r="B39" s="6" t="s">
        <v>25</v>
      </c>
      <c r="C39" s="5" t="str">
        <f>VLOOKUP(A39,'main scores'!A:D,4,FALSE)</f>
        <v>Hannah Freeman</v>
      </c>
      <c r="D39" s="5" t="str">
        <f>VLOOKUP(A39,'main scores'!A:E,5,FALSE)</f>
        <v>Moylena Fairy Prince</v>
      </c>
      <c r="F39" s="5" t="s">
        <v>63</v>
      </c>
      <c r="G39" s="13">
        <f>VLOOKUP(A39,'D2 - Sec B'!A:H,8,FALSE)</f>
        <v>0.60199999999999998</v>
      </c>
      <c r="H39" s="38">
        <f>VLOOKUP(A39,'D2 - Sec B'!A:P,16, FALSE)</f>
        <v>0.60199999999999998</v>
      </c>
    </row>
    <row r="40" spans="1:8" ht="18" customHeight="1" x14ac:dyDescent="0.25">
      <c r="A40" s="6">
        <v>22</v>
      </c>
      <c r="B40" s="6" t="s">
        <v>24</v>
      </c>
      <c r="C40" s="5" t="str">
        <f>VLOOKUP(A40,'main scores'!A:D,4,FALSE)</f>
        <v>Katie Gale</v>
      </c>
      <c r="D40" s="5" t="str">
        <f>VLOOKUP(A40,'main scores'!A:E,5,FALSE)</f>
        <v>Little Miss Mabel</v>
      </c>
      <c r="F40" s="5" t="s">
        <v>68</v>
      </c>
      <c r="G40" s="13">
        <f>VLOOKUP(A40,'D2 - Sec A'!A:H,8,FALSE)</f>
        <v>0.59399999999999997</v>
      </c>
      <c r="H40" s="38">
        <f>VLOOKUP(A40,'D2 - Sec A'!A:P,16,FALSE)</f>
        <v>0.60050153846153864</v>
      </c>
    </row>
    <row r="41" spans="1:8" ht="18" customHeight="1" x14ac:dyDescent="0.25">
      <c r="A41" s="6">
        <v>55</v>
      </c>
      <c r="B41" s="6" t="s">
        <v>25</v>
      </c>
      <c r="C41" s="5" t="str">
        <f>VLOOKUP(A41,'main scores'!A:D,4,FALSE)</f>
        <v>Sue Joans</v>
      </c>
      <c r="D41" s="5" t="str">
        <f>VLOOKUP(A41,'main scores'!A:E,5,FALSE)</f>
        <v>Northwoods Preston</v>
      </c>
      <c r="E41" s="6">
        <v>15282167</v>
      </c>
      <c r="F41" s="5" t="s">
        <v>135</v>
      </c>
      <c r="G41" s="13">
        <f>VLOOKUP(A41,'D2 - Sec B'!A:H,8,FALSE)</f>
        <v>0.59799999999999998</v>
      </c>
      <c r="H41" s="38">
        <f>VLOOKUP(A41,'D2 - Sec B'!A:P,16, FALSE)</f>
        <v>0.59799999999999998</v>
      </c>
    </row>
    <row r="42" spans="1:8" ht="18" customHeight="1" x14ac:dyDescent="0.25">
      <c r="A42" s="6">
        <v>26</v>
      </c>
      <c r="B42" s="6" t="s">
        <v>24</v>
      </c>
      <c r="C42" s="5" t="str">
        <f>VLOOKUP(A42,'main scores'!A:D,4,FALSE)</f>
        <v>Jacqueline Rutty</v>
      </c>
      <c r="D42" s="5" t="str">
        <f>VLOOKUP(A42,'main scores'!A:E,5,FALSE)</f>
        <v>Hugo Where I Go</v>
      </c>
      <c r="E42" s="6">
        <v>15023288</v>
      </c>
      <c r="F42" s="5" t="s">
        <v>183</v>
      </c>
      <c r="G42" s="13">
        <f>VLOOKUP(A42,'D2 - Sec A'!A:H,8,FALSE)</f>
        <v>0.59</v>
      </c>
      <c r="H42" s="38">
        <f>VLOOKUP(A42,'D2 - Sec A'!A:P,16,FALSE)</f>
        <v>0.59650153846153864</v>
      </c>
    </row>
    <row r="43" spans="1:8" ht="18" customHeight="1" x14ac:dyDescent="0.25">
      <c r="A43" s="6">
        <v>17</v>
      </c>
      <c r="B43" s="6" t="s">
        <v>24</v>
      </c>
      <c r="C43" s="5" t="str">
        <f>VLOOKUP(A43,'main scores'!A:D,4,FALSE)</f>
        <v>Karen Messenger</v>
      </c>
      <c r="D43" s="5" t="str">
        <f>VLOOKUP(A43,'main scores'!A:E,5,FALSE)</f>
        <v>Kiwi</v>
      </c>
      <c r="E43" s="6">
        <v>15282050</v>
      </c>
      <c r="F43" s="5" t="s">
        <v>126</v>
      </c>
      <c r="G43" s="13">
        <f>VLOOKUP(A43,'D2 - Sec A'!A:H,8,FALSE)</f>
        <v>0.58399999999999996</v>
      </c>
      <c r="H43" s="38">
        <f>VLOOKUP(A43,'D2 - Sec A'!A:P,16,FALSE)</f>
        <v>0.59050153846153863</v>
      </c>
    </row>
    <row r="44" spans="1:8" ht="18" customHeight="1" x14ac:dyDescent="0.25">
      <c r="A44" s="6">
        <v>42</v>
      </c>
      <c r="B44" s="6" t="s">
        <v>25</v>
      </c>
      <c r="C44" s="5" t="str">
        <f>VLOOKUP(A44,'main scores'!A:D,4,FALSE)</f>
        <v>Frances Palmer</v>
      </c>
      <c r="D44" s="5" t="str">
        <f>VLOOKUP(A44,'main scores'!A:E,5,FALSE)</f>
        <v>Gwennog Telynores</v>
      </c>
      <c r="E44" s="6">
        <v>15423278</v>
      </c>
      <c r="F44" s="5" t="s">
        <v>141</v>
      </c>
      <c r="G44" s="13">
        <f>VLOOKUP(A44,'D2 - Sec B'!A:H,8,FALSE)</f>
        <v>0.58599999999999997</v>
      </c>
      <c r="H44" s="38">
        <f>VLOOKUP(A44,'D2 - Sec B'!A:P,16, FALSE)</f>
        <v>0.58599999999999997</v>
      </c>
    </row>
    <row r="45" spans="1:8" ht="18" customHeight="1" x14ac:dyDescent="0.25">
      <c r="A45" s="6">
        <v>1</v>
      </c>
      <c r="B45" s="6" t="s">
        <v>24</v>
      </c>
      <c r="C45" s="5" t="str">
        <f>VLOOKUP(A45,'main scores'!A:D,4,FALSE)</f>
        <v>Linda Lovell</v>
      </c>
      <c r="D45" s="5" t="str">
        <f>VLOOKUP(A45,'main scores'!A:E,5,FALSE)</f>
        <v>Statesman VI</v>
      </c>
      <c r="E45" s="6">
        <v>15127145</v>
      </c>
      <c r="F45" s="5" t="s">
        <v>205</v>
      </c>
      <c r="G45" s="13">
        <f>VLOOKUP(A45,'D2 - Sec A'!A:H,8,FALSE)</f>
        <v>0.57599999999999996</v>
      </c>
      <c r="H45" s="38">
        <f>VLOOKUP(A45,'D2 - Sec A'!A:P,16,FALSE)</f>
        <v>0.58250153846153863</v>
      </c>
    </row>
    <row r="46" spans="1:8" ht="18" customHeight="1" x14ac:dyDescent="0.25">
      <c r="A46" s="6">
        <v>21</v>
      </c>
      <c r="B46" s="6" t="s">
        <v>24</v>
      </c>
      <c r="C46" s="5" t="str">
        <f>VLOOKUP(A46,'main scores'!A:D,4,FALSE)</f>
        <v>Dana Parry</v>
      </c>
      <c r="D46" s="5" t="str">
        <f>VLOOKUP(A46,'main scores'!A:E,5,FALSE)</f>
        <v>Master Ming</v>
      </c>
      <c r="E46" s="6">
        <v>15031119</v>
      </c>
      <c r="F46" s="5" t="s">
        <v>144</v>
      </c>
      <c r="G46" s="13">
        <f>VLOOKUP(A46,'D2 - Sec A'!A:H,8,FALSE)</f>
        <v>0.57399999999999995</v>
      </c>
      <c r="H46" s="38">
        <f>VLOOKUP(A46,'D2 - Sec A'!A:P,16,FALSE)</f>
        <v>0.58050153846153862</v>
      </c>
    </row>
    <row r="47" spans="1:8" ht="18" customHeight="1" x14ac:dyDescent="0.25">
      <c r="A47" s="6">
        <v>7</v>
      </c>
      <c r="B47" s="6" t="s">
        <v>24</v>
      </c>
      <c r="C47" s="5" t="str">
        <f>VLOOKUP(A47,'main scores'!A:D,4,FALSE)</f>
        <v>Chantelle Bucknell</v>
      </c>
      <c r="D47" s="5" t="str">
        <f>VLOOKUP(A47,'main scores'!A:E,5,FALSE)</f>
        <v>Arkansas Royal Lady</v>
      </c>
      <c r="E47" s="6">
        <v>15023279</v>
      </c>
      <c r="F47" s="5" t="s">
        <v>156</v>
      </c>
      <c r="G47" s="13">
        <f>VLOOKUP(A47,'D2 - Sec A'!A:H,8,FALSE)</f>
        <v>0.56200000000000006</v>
      </c>
      <c r="H47" s="38">
        <f>VLOOKUP(A47,'D2 - Sec A'!A:P,16,FALSE)</f>
        <v>0.56850153846153872</v>
      </c>
    </row>
    <row r="48" spans="1:8" ht="18" customHeight="1" x14ac:dyDescent="0.25">
      <c r="A48" s="6">
        <v>58</v>
      </c>
      <c r="B48" s="6" t="s">
        <v>25</v>
      </c>
      <c r="C48" s="5" t="str">
        <f>VLOOKUP(A48,'main scores'!A:D,4,FALSE)</f>
        <v>Megan Field</v>
      </c>
      <c r="D48" s="5" t="str">
        <f>VLOOKUP(A48,'main scores'!A:E,5,FALSE)</f>
        <v>Spirit</v>
      </c>
      <c r="E48" s="6">
        <v>15557376</v>
      </c>
      <c r="F48" s="5" t="s">
        <v>79</v>
      </c>
      <c r="G48" s="13">
        <f>VLOOKUP(A48,'D2 - Sec B'!A:H,8,FALSE)</f>
        <v>0.56599999999999995</v>
      </c>
      <c r="H48" s="38">
        <f>VLOOKUP(A48,'D2 - Sec B'!A:P,16, FALSE)</f>
        <v>0.56599999999999995</v>
      </c>
    </row>
    <row r="49" spans="1:8" ht="18" customHeight="1" x14ac:dyDescent="0.25">
      <c r="A49" s="6">
        <v>12</v>
      </c>
      <c r="B49" s="6" t="s">
        <v>24</v>
      </c>
      <c r="C49" s="5" t="str">
        <f>VLOOKUP(A49,'main scores'!A:D,4,FALSE)</f>
        <v>Leanne Fitton</v>
      </c>
      <c r="D49" s="5" t="str">
        <f>VLOOKUP(A49,'main scores'!A:E,5,FALSE)</f>
        <v>Imperial Galaxy</v>
      </c>
      <c r="E49" s="6">
        <v>14523270</v>
      </c>
      <c r="F49" s="5" t="s">
        <v>141</v>
      </c>
      <c r="G49" s="13">
        <f>VLOOKUP(A49,'D2 - Sec A'!A:H,8,FALSE)</f>
        <v>0.55600000000000005</v>
      </c>
      <c r="H49" s="38">
        <f>VLOOKUP(A49,'D2 - Sec A'!A:P,16,FALSE)</f>
        <v>0.56250153846153872</v>
      </c>
    </row>
    <row r="50" spans="1:8" ht="18" customHeight="1" x14ac:dyDescent="0.25">
      <c r="A50" s="6">
        <v>4</v>
      </c>
      <c r="B50" s="6" t="s">
        <v>24</v>
      </c>
      <c r="C50" s="5" t="str">
        <f>VLOOKUP(A50,'main scores'!A:D,4,FALSE)</f>
        <v>Becky Scammell</v>
      </c>
      <c r="D50" s="5" t="str">
        <f>VLOOKUP(A50,'main scores'!A:E,5,FALSE)</f>
        <v>Milor de Borie</v>
      </c>
      <c r="F50" s="5" t="s">
        <v>237</v>
      </c>
      <c r="G50" s="13">
        <f>VLOOKUP(A50,'D2 - Sec A'!A:H,8,FALSE)</f>
        <v>0.55200000000000005</v>
      </c>
      <c r="H50" s="38">
        <f>VLOOKUP(A50,'D2 - Sec A'!A:P,16,FALSE)</f>
        <v>0.55850153846153872</v>
      </c>
    </row>
    <row r="51" spans="1:8" ht="18" customHeight="1" x14ac:dyDescent="0.25">
      <c r="A51" s="6">
        <v>31</v>
      </c>
      <c r="B51" s="6" t="s">
        <v>25</v>
      </c>
      <c r="C51" s="5" t="str">
        <f>VLOOKUP(A51,'main scores'!A:D,4,FALSE)</f>
        <v>Davinia Perry</v>
      </c>
      <c r="D51" s="5" t="str">
        <f>VLOOKUP(A51,'main scores'!A:E,5,FALSE)</f>
        <v>Widlake Double Bounce</v>
      </c>
      <c r="E51" s="6">
        <v>15127284</v>
      </c>
      <c r="F51" s="5" t="s">
        <v>205</v>
      </c>
      <c r="G51" s="13">
        <f>VLOOKUP(A51,'D2 - Sec B'!A:H,8,FALSE)</f>
        <v>0.55800000000000005</v>
      </c>
      <c r="H51" s="38">
        <f>VLOOKUP(A51,'D2 - Sec B'!A:P,16, FALSE)</f>
        <v>0.55800000000000005</v>
      </c>
    </row>
    <row r="52" spans="1:8" ht="18" customHeight="1" x14ac:dyDescent="0.25">
      <c r="A52" s="6">
        <v>25</v>
      </c>
      <c r="B52" s="6" t="s">
        <v>24</v>
      </c>
      <c r="C52" s="5" t="str">
        <f>VLOOKUP(A52,'main scores'!A:D,4,FALSE)</f>
        <v>Ashleigh Carver</v>
      </c>
      <c r="D52" s="5" t="str">
        <f>VLOOKUP(A52,'main scores'!A:E,5,FALSE)</f>
        <v>Northern Diamond Dancer</v>
      </c>
      <c r="E52" s="6">
        <v>15282036</v>
      </c>
      <c r="F52" s="5" t="s">
        <v>135</v>
      </c>
      <c r="G52" s="13">
        <f>VLOOKUP(A52,'D2 - Sec A'!A:H,8,FALSE)</f>
        <v>0.54</v>
      </c>
      <c r="H52" s="38">
        <f>VLOOKUP(A52,'D2 - Sec A'!A:P,16,FALSE)</f>
        <v>0.54650153846153871</v>
      </c>
    </row>
    <row r="53" spans="1:8" ht="18" customHeight="1" x14ac:dyDescent="0.25">
      <c r="A53" s="6">
        <v>39</v>
      </c>
      <c r="B53" s="6" t="s">
        <v>25</v>
      </c>
      <c r="C53" s="5" t="str">
        <f>VLOOKUP(A53,'main scores'!A:D,4,FALSE)</f>
        <v>Joanna Howse</v>
      </c>
      <c r="D53" s="5" t="str">
        <f>VLOOKUP(A53,'main scores'!A:E,5,FALSE)</f>
        <v>Paulbeg Miss Miller</v>
      </c>
      <c r="E53" s="6">
        <v>15016001</v>
      </c>
      <c r="F53" s="5" t="s">
        <v>49</v>
      </c>
      <c r="G53" s="13">
        <f>VLOOKUP(A53,'D2 - Sec B'!A:H,8,FALSE)</f>
        <v>0.54400000000000004</v>
      </c>
      <c r="H53" s="38">
        <f>VLOOKUP(A53,'D2 - Sec B'!A:P,16, FALSE)</f>
        <v>0.54400000000000004</v>
      </c>
    </row>
    <row r="54" spans="1:8" ht="18" customHeight="1" x14ac:dyDescent="0.25">
      <c r="A54" s="6">
        <v>41</v>
      </c>
      <c r="B54" s="6" t="s">
        <v>25</v>
      </c>
      <c r="C54" s="5" t="str">
        <f>VLOOKUP(A54,'main scores'!A:D,4,FALSE)</f>
        <v>Kelly Wapples</v>
      </c>
      <c r="D54" s="5" t="str">
        <f>VLOOKUP(A54,'main scores'!A:E,5,FALSE)</f>
        <v>Clovers Jimmy Choo</v>
      </c>
      <c r="E54" s="6">
        <v>15282153</v>
      </c>
      <c r="F54" s="5" t="s">
        <v>119</v>
      </c>
      <c r="G54" s="13">
        <f>VLOOKUP(A54,'D2 - Sec B'!A:H,8,FALSE)</f>
        <v>0.54</v>
      </c>
      <c r="H54" s="38">
        <f>VLOOKUP(A54,'D2 - Sec B'!A:P,16, FALSE)</f>
        <v>0.54</v>
      </c>
    </row>
    <row r="55" spans="1:8" ht="18" customHeight="1" x14ac:dyDescent="0.25">
      <c r="A55" s="6">
        <v>52</v>
      </c>
      <c r="B55" s="6" t="s">
        <v>25</v>
      </c>
      <c r="C55" s="5" t="str">
        <f>VLOOKUP(A55,'main scores'!A:D,4,FALSE)</f>
        <v>Emma Keenan</v>
      </c>
      <c r="D55" s="5" t="str">
        <f>VLOOKUP(A55,'main scores'!A:E,5,FALSE)</f>
        <v>Ballyskeagh Sand</v>
      </c>
      <c r="F55" s="5" t="s">
        <v>68</v>
      </c>
      <c r="G55" s="13">
        <f>VLOOKUP(A55,'D2 - Sec B'!A:H,8,FALSE)</f>
        <v>0.53800000000000003</v>
      </c>
      <c r="H55" s="38">
        <f>VLOOKUP(A55,'D2 - Sec B'!A:P,16, FALSE)</f>
        <v>0.53800000000000003</v>
      </c>
    </row>
    <row r="56" spans="1:8" ht="18" customHeight="1" x14ac:dyDescent="0.25">
      <c r="A56" s="6">
        <v>34</v>
      </c>
      <c r="B56" s="6" t="s">
        <v>25</v>
      </c>
      <c r="C56" s="5" t="str">
        <f>VLOOKUP(A56,'main scores'!A:D,4,FALSE)</f>
        <v>Philli Hall</v>
      </c>
      <c r="D56" s="5" t="str">
        <f>VLOOKUP(A56,'main scores'!A:E,5,FALSE)</f>
        <v>Polly Chicago</v>
      </c>
      <c r="F56" s="5" t="s">
        <v>237</v>
      </c>
      <c r="G56" s="13">
        <f>VLOOKUP(A56,'D2 - Sec B'!A:H,8,FALSE)</f>
        <v>0.53400000000000003</v>
      </c>
      <c r="H56" s="38">
        <f>VLOOKUP(A56,'D2 - Sec B'!A:P,16, FALSE)</f>
        <v>0.53400000000000003</v>
      </c>
    </row>
    <row r="57" spans="1:8" ht="18" customHeight="1" x14ac:dyDescent="0.25">
      <c r="A57" s="6">
        <v>14</v>
      </c>
      <c r="B57" s="6" t="s">
        <v>24</v>
      </c>
      <c r="C57" s="5" t="str">
        <f>VLOOKUP(A57,'main scores'!A:D,4,FALSE)</f>
        <v>Rachel Coke</v>
      </c>
      <c r="D57" s="5" t="str">
        <f>VLOOKUP(A57,'main scores'!A:E,5,FALSE)</f>
        <v>Willow The Wisp</v>
      </c>
      <c r="E57" s="6">
        <v>15031031</v>
      </c>
      <c r="F57" s="5" t="s">
        <v>147</v>
      </c>
      <c r="G57" s="13">
        <f>VLOOKUP(A57,'D2 - Sec A'!A:H,8,FALSE)</f>
        <v>0.51200000000000001</v>
      </c>
      <c r="H57" s="38">
        <f>VLOOKUP(A57,'D2 - Sec A'!A:P,16,FALSE)</f>
        <v>0.51850153846153868</v>
      </c>
    </row>
    <row r="58" spans="1:8" ht="18" customHeight="1" x14ac:dyDescent="0.25">
      <c r="A58" s="6">
        <v>10</v>
      </c>
      <c r="B58" s="6" t="s">
        <v>24</v>
      </c>
      <c r="C58" s="5">
        <f>VLOOKUP(A58,'main scores'!A:D,4,FALSE)</f>
        <v>0</v>
      </c>
      <c r="D58" s="5">
        <f>VLOOKUP(A58,'main scores'!A:E,5,FALSE)</f>
        <v>0</v>
      </c>
      <c r="E58" s="6">
        <v>15023248</v>
      </c>
      <c r="F58" s="5" t="s">
        <v>171</v>
      </c>
      <c r="G58" s="13">
        <f>VLOOKUP(A58,'D2 - Sec A'!A:H,8,FALSE)</f>
        <v>0</v>
      </c>
      <c r="H58" s="38">
        <v>0</v>
      </c>
    </row>
  </sheetData>
  <autoFilter ref="A2:F59">
    <sortState ref="A2:H112">
      <sortCondition ref="F1"/>
    </sortState>
  </autoFilter>
  <sortState ref="A3:H57">
    <sortCondition descending="1" ref="H3:H57"/>
  </sortState>
  <printOptions gridLines="1"/>
  <pageMargins left="0.25" right="0.25" top="0.75" bottom="0.75" header="0.3" footer="0.3"/>
  <pageSetup paperSize="9" scale="64" fitToHeight="3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90" zoomScaleNormal="90" workbookViewId="0">
      <pane ySplit="2" topLeftCell="A12" activePane="bottomLeft" state="frozen"/>
      <selection pane="bottomLeft" activeCell="I8" sqref="I8:I31"/>
    </sheetView>
  </sheetViews>
  <sheetFormatPr defaultRowHeight="18" customHeight="1" outlineLevelCol="1" x14ac:dyDescent="0.25"/>
  <cols>
    <col min="1" max="1" width="9.140625" style="6"/>
    <col min="2" max="2" width="7.5703125" style="6" bestFit="1" customWidth="1"/>
    <col min="3" max="3" width="21.5703125" style="5" bestFit="1" customWidth="1"/>
    <col min="4" max="4" width="26.85546875" style="5" bestFit="1" customWidth="1"/>
    <col min="5" max="5" width="15.5703125" style="6" hidden="1" customWidth="1" outlineLevel="1"/>
    <col min="6" max="6" width="24.42578125" style="5" bestFit="1" customWidth="1" collapsed="1"/>
    <col min="7" max="7" width="21.42578125" style="13" bestFit="1" customWidth="1"/>
    <col min="8" max="8" width="21.7109375" style="38" customWidth="1"/>
    <col min="9" max="9" width="20.7109375" style="5" customWidth="1"/>
    <col min="10" max="16384" width="9.140625" style="5"/>
  </cols>
  <sheetData>
    <row r="1" spans="1:9" ht="18" customHeight="1" x14ac:dyDescent="0.25">
      <c r="A1" s="40" t="s">
        <v>272</v>
      </c>
    </row>
    <row r="2" spans="1:9" s="1" customFormat="1" ht="18" customHeight="1" x14ac:dyDescent="0.25">
      <c r="A2" s="7" t="s">
        <v>195</v>
      </c>
      <c r="B2" s="7" t="s">
        <v>194</v>
      </c>
      <c r="C2" s="7" t="s">
        <v>190</v>
      </c>
      <c r="D2" s="7" t="s">
        <v>191</v>
      </c>
      <c r="E2" s="7" t="s">
        <v>192</v>
      </c>
      <c r="F2" s="7" t="s">
        <v>193</v>
      </c>
      <c r="G2" s="11" t="s">
        <v>254</v>
      </c>
      <c r="H2" s="78" t="s">
        <v>270</v>
      </c>
      <c r="I2" s="11" t="s">
        <v>271</v>
      </c>
    </row>
    <row r="3" spans="1:9" ht="18" customHeight="1" x14ac:dyDescent="0.25">
      <c r="A3" s="6">
        <v>103</v>
      </c>
      <c r="B3" s="6" t="s">
        <v>27</v>
      </c>
      <c r="C3" s="5" t="str">
        <f>VLOOKUP(A3,'main scores'!A:D,4,FALSE)</f>
        <v>Julie Bush</v>
      </c>
      <c r="D3" s="5" t="str">
        <f>VLOOKUP(A3,'main scores'!A:E,5,FALSE)</f>
        <v>Attychree Prince</v>
      </c>
      <c r="F3" s="5" t="s">
        <v>63</v>
      </c>
      <c r="G3" s="13">
        <f>VLOOKUP(A3,'D10 - Sec D'!A:H,8,FALSE)</f>
        <v>0.69166666666666665</v>
      </c>
      <c r="H3" s="38">
        <f>VLOOKUP(A3,'D10 - Sec D'!A:O,15,FALSE)</f>
        <v>0.75161805555555561</v>
      </c>
      <c r="I3" s="5">
        <v>1</v>
      </c>
    </row>
    <row r="4" spans="1:9" ht="18" customHeight="1" x14ac:dyDescent="0.25">
      <c r="A4" s="6">
        <v>92</v>
      </c>
      <c r="B4" s="6" t="s">
        <v>27</v>
      </c>
      <c r="C4" s="5" t="str">
        <f>VLOOKUP(A4,'main scores'!A:D,4,FALSE)</f>
        <v>Aimee Conlon</v>
      </c>
      <c r="D4" s="5" t="str">
        <f>VLOOKUP(A4,'main scores'!A:E,5,FALSE)</f>
        <v>Tricky Business</v>
      </c>
      <c r="E4" s="6">
        <v>15031134</v>
      </c>
      <c r="F4" s="5" t="s">
        <v>146</v>
      </c>
      <c r="G4" s="13">
        <f>VLOOKUP(A4,'D10 - Sec D'!A:H,8,FALSE)</f>
        <v>0.67708333333333337</v>
      </c>
      <c r="H4" s="38">
        <f>VLOOKUP(A4,'D10 - Sec D'!A:O,15,FALSE)</f>
        <v>0.73703472222222233</v>
      </c>
      <c r="I4" s="5">
        <v>2</v>
      </c>
    </row>
    <row r="5" spans="1:9" ht="18" customHeight="1" x14ac:dyDescent="0.25">
      <c r="A5" s="6">
        <v>115</v>
      </c>
      <c r="B5" s="6" t="s">
        <v>27</v>
      </c>
      <c r="C5" s="5" t="str">
        <f>VLOOKUP(A5,'main scores'!A:D,4,FALSE)</f>
        <v>Steph Carter</v>
      </c>
      <c r="D5" s="5" t="str">
        <f>VLOOKUP(A5,'main scores'!A:E,5,FALSE)</f>
        <v>Dear Alice</v>
      </c>
      <c r="E5" s="6">
        <v>15282090</v>
      </c>
      <c r="F5" s="5" t="s">
        <v>135</v>
      </c>
      <c r="G5" s="13">
        <f>VLOOKUP(A5,'D10 - Sec D'!A:H,8,FALSE)</f>
        <v>0.66874999999999996</v>
      </c>
      <c r="H5" s="38">
        <f>VLOOKUP(A5,'D10 - Sec D'!A:O,15,FALSE)</f>
        <v>0.72870138888888891</v>
      </c>
      <c r="I5" s="5">
        <v>3</v>
      </c>
    </row>
    <row r="6" spans="1:9" ht="18" customHeight="1" x14ac:dyDescent="0.25">
      <c r="A6" s="6">
        <v>113</v>
      </c>
      <c r="B6" s="6" t="s">
        <v>27</v>
      </c>
      <c r="C6" s="5" t="str">
        <f>VLOOKUP(A6,'main scores'!A:D,4,FALSE)</f>
        <v>Bryony Jones</v>
      </c>
      <c r="D6" s="5" t="str">
        <f>VLOOKUP(A6,'main scores'!A:E,5,FALSE)</f>
        <v>Scarlett Fantasty</v>
      </c>
      <c r="E6" s="6">
        <v>15423251</v>
      </c>
      <c r="F6" s="5" t="s">
        <v>140</v>
      </c>
      <c r="G6" s="13">
        <f>VLOOKUP(A6,'D10 - Sec D'!A:H,8,FALSE)</f>
        <v>0.66666666666666663</v>
      </c>
      <c r="H6" s="38">
        <f>VLOOKUP(A6,'D10 - Sec D'!A:O,15,FALSE)</f>
        <v>0.72661805555555559</v>
      </c>
      <c r="I6" s="5">
        <v>4</v>
      </c>
    </row>
    <row r="7" spans="1:9" ht="18" customHeight="1" x14ac:dyDescent="0.25">
      <c r="A7" s="6">
        <v>105</v>
      </c>
      <c r="B7" s="6" t="s">
        <v>27</v>
      </c>
      <c r="C7" s="5" t="str">
        <f>VLOOKUP(A7,'main scores'!A:D,4,FALSE)</f>
        <v>Georgina Bryce</v>
      </c>
      <c r="D7" s="5" t="str">
        <f>VLOOKUP(A7,'main scores'!A:E,5,FALSE)</f>
        <v>Trefaldwyn Dylan</v>
      </c>
      <c r="E7" s="6">
        <v>15023693</v>
      </c>
      <c r="F7" s="5" t="s">
        <v>174</v>
      </c>
      <c r="G7" s="13">
        <f>VLOOKUP(A7,'D10 - Sec D'!A:H,8,FALSE)</f>
        <v>0.65416666666666667</v>
      </c>
      <c r="H7" s="38">
        <f>VLOOKUP(A7,'D10 - Sec D'!A:O,15,FALSE)</f>
        <v>0.71411805555555563</v>
      </c>
      <c r="I7" s="5">
        <v>5</v>
      </c>
    </row>
    <row r="8" spans="1:9" ht="18" customHeight="1" x14ac:dyDescent="0.25">
      <c r="A8" s="6">
        <v>91</v>
      </c>
      <c r="B8" s="6" t="s">
        <v>27</v>
      </c>
      <c r="C8" s="5" t="str">
        <f>VLOOKUP(A8,'main scores'!A:D,4,FALSE)</f>
        <v>Rebecca Charley</v>
      </c>
      <c r="D8" s="5" t="str">
        <f>VLOOKUP(A8,'main scores'!A:E,5,FALSE)</f>
        <v>Never Call Me Madam</v>
      </c>
      <c r="E8" s="6">
        <v>15127085</v>
      </c>
      <c r="F8" s="5" t="s">
        <v>205</v>
      </c>
      <c r="G8" s="13">
        <f>VLOOKUP(A8,'D10 - Sec D'!A:H,8,FALSE)</f>
        <v>0.64166666666666672</v>
      </c>
      <c r="H8" s="38">
        <f>VLOOKUP(A8,'D10 - Sec D'!A:O,15,FALSE)</f>
        <v>0.70161805555555568</v>
      </c>
    </row>
    <row r="9" spans="1:9" ht="18" customHeight="1" x14ac:dyDescent="0.25">
      <c r="A9" s="6">
        <v>71</v>
      </c>
      <c r="B9" s="6" t="s">
        <v>26</v>
      </c>
      <c r="C9" s="5" t="str">
        <f>VLOOKUP(A9,'main scores'!A:D,4,FALSE)</f>
        <v>Simmone White</v>
      </c>
      <c r="D9" s="5" t="str">
        <f>VLOOKUP(A9,'main scores'!A:E,5,FALSE)</f>
        <v>Patricia's Delight</v>
      </c>
      <c r="E9" s="6">
        <v>15282109</v>
      </c>
      <c r="F9" s="5" t="s">
        <v>119</v>
      </c>
      <c r="G9" s="13">
        <f>VLOOKUP(A9,'D10 - Sec C'!A:H,8,FALSE)</f>
        <v>0.7</v>
      </c>
      <c r="H9" s="38">
        <f>VLOOKUP(A9,'D10 - Sec C'!A:O,15,FALSE)</f>
        <v>0.7</v>
      </c>
    </row>
    <row r="10" spans="1:9" ht="18" customHeight="1" x14ac:dyDescent="0.25">
      <c r="A10" s="6">
        <v>63</v>
      </c>
      <c r="B10" s="6" t="s">
        <v>26</v>
      </c>
      <c r="C10" s="5" t="str">
        <f>VLOOKUP(A10,'main scores'!A:D,4,FALSE)</f>
        <v>Stacey Martin</v>
      </c>
      <c r="D10" s="5" t="str">
        <f>VLOOKUP(A10,'main scores'!A:E,5,FALSE)</f>
        <v>Ladykillers Little John</v>
      </c>
      <c r="E10" s="6">
        <v>15023639</v>
      </c>
      <c r="F10" s="5" t="s">
        <v>159</v>
      </c>
      <c r="G10" s="13">
        <f>VLOOKUP(A10,'D10 - Sec C'!A:H,8,FALSE)</f>
        <v>0.69166666666666665</v>
      </c>
      <c r="H10" s="38">
        <f>VLOOKUP(A10,'D10 - Sec C'!A:O,15,FALSE)</f>
        <v>0.69166666666666665</v>
      </c>
    </row>
    <row r="11" spans="1:9" ht="18" customHeight="1" x14ac:dyDescent="0.25">
      <c r="A11" s="6">
        <v>87</v>
      </c>
      <c r="B11" s="6" t="s">
        <v>26</v>
      </c>
      <c r="C11" s="5" t="str">
        <f>VLOOKUP(A11,'main scores'!A:D,4,FALSE)</f>
        <v>Janet Stares</v>
      </c>
      <c r="D11" s="5" t="str">
        <f>VLOOKUP(A11,'main scores'!A:E,5,FALSE)</f>
        <v>Caminito</v>
      </c>
      <c r="E11" s="6">
        <v>15016005</v>
      </c>
      <c r="F11" s="5" t="s">
        <v>56</v>
      </c>
      <c r="G11" s="13">
        <f>VLOOKUP(A11,'D10 - Sec C'!A:H,8,FALSE)</f>
        <v>0.69166666666666665</v>
      </c>
      <c r="H11" s="38">
        <f>VLOOKUP(A11,'D10 - Sec C'!A:O,15,FALSE)</f>
        <v>0.69166666666666665</v>
      </c>
    </row>
    <row r="12" spans="1:9" ht="18" customHeight="1" x14ac:dyDescent="0.25">
      <c r="A12" s="6">
        <v>78</v>
      </c>
      <c r="B12" s="6" t="s">
        <v>26</v>
      </c>
      <c r="C12" s="5" t="str">
        <f>VLOOKUP(A12,'main scores'!A:D,4,FALSE)</f>
        <v>Kay Webb</v>
      </c>
      <c r="D12" s="5" t="str">
        <f>VLOOKUP(A12,'main scores'!A:E,5,FALSE)</f>
        <v>Stillbrook Smiler</v>
      </c>
      <c r="E12" s="6">
        <v>264063</v>
      </c>
      <c r="F12" s="5" t="s">
        <v>143</v>
      </c>
      <c r="G12" s="13">
        <f>VLOOKUP(A12,'D10 - Sec C'!A:H,8,FALSE)</f>
        <v>0.6875</v>
      </c>
      <c r="H12" s="38">
        <f>VLOOKUP(A12,'D10 - Sec C'!A:O,15,FALSE)</f>
        <v>0.6875</v>
      </c>
    </row>
    <row r="13" spans="1:9" ht="18" customHeight="1" x14ac:dyDescent="0.25">
      <c r="A13" s="6">
        <v>95</v>
      </c>
      <c r="B13" s="6" t="s">
        <v>27</v>
      </c>
      <c r="C13" s="5" t="str">
        <f>VLOOKUP(A13,'main scores'!A:D,4,FALSE)</f>
        <v>Elaine Gibbs</v>
      </c>
      <c r="D13" s="5" t="str">
        <f>VLOOKUP(A13,'main scores'!A:E,5,FALSE)</f>
        <v>V</v>
      </c>
      <c r="E13" s="6">
        <v>15282057</v>
      </c>
      <c r="F13" s="5" t="s">
        <v>116</v>
      </c>
      <c r="G13" s="13">
        <f>VLOOKUP(A13,'D10 - Sec D'!A:H,8,FALSE)</f>
        <v>0.62708333333333333</v>
      </c>
      <c r="H13" s="38">
        <f>VLOOKUP(A13,'D10 - Sec D'!A:O,15,FALSE)</f>
        <v>0.68703472222222228</v>
      </c>
    </row>
    <row r="14" spans="1:9" ht="18" customHeight="1" x14ac:dyDescent="0.25">
      <c r="A14" s="6">
        <v>70</v>
      </c>
      <c r="B14" s="6" t="s">
        <v>26</v>
      </c>
      <c r="C14" s="5" t="str">
        <f>VLOOKUP(A14,'main scores'!A:D,4,FALSE)</f>
        <v>Kate Raynor</v>
      </c>
      <c r="D14" s="5" t="str">
        <f>VLOOKUP(A14,'main scores'!A:E,5,FALSE)</f>
        <v>Paxford Whitney</v>
      </c>
      <c r="E14" s="6">
        <v>15023187</v>
      </c>
      <c r="F14" s="5" t="s">
        <v>171</v>
      </c>
      <c r="G14" s="13">
        <f>VLOOKUP(A14,'D10 - Sec C'!A:H,8,FALSE)</f>
        <v>0.68541666666666667</v>
      </c>
      <c r="H14" s="38">
        <f>VLOOKUP(A14,'D10 - Sec C'!A:O,15,FALSE)</f>
        <v>0.68541666666666667</v>
      </c>
    </row>
    <row r="15" spans="1:9" ht="18" customHeight="1" x14ac:dyDescent="0.25">
      <c r="A15" s="6">
        <v>110</v>
      </c>
      <c r="B15" s="6" t="s">
        <v>27</v>
      </c>
      <c r="C15" s="5" t="str">
        <f>VLOOKUP(A15,'main scores'!A:D,4,FALSE)</f>
        <v>Harriet Wixted</v>
      </c>
      <c r="D15" s="5" t="str">
        <f>VLOOKUP(A15,'main scores'!A:E,5,FALSE)</f>
        <v>Archers Bay</v>
      </c>
      <c r="E15" s="6">
        <v>15533005</v>
      </c>
      <c r="F15" s="5" t="s">
        <v>38</v>
      </c>
      <c r="G15" s="13">
        <f>VLOOKUP(A15,'D10 - Sec D'!A:H,8,FALSE)</f>
        <v>0.625</v>
      </c>
      <c r="H15" s="38">
        <f>VLOOKUP(A15,'D10 - Sec D'!A:O,15,FALSE)</f>
        <v>0.68495138888888896</v>
      </c>
    </row>
    <row r="16" spans="1:9" ht="18" customHeight="1" x14ac:dyDescent="0.25">
      <c r="A16" s="6">
        <v>99</v>
      </c>
      <c r="B16" s="6" t="s">
        <v>27</v>
      </c>
      <c r="C16" s="5" t="str">
        <f>VLOOKUP(A16,'main scores'!A:D,4,FALSE)</f>
        <v>Abigail Evans</v>
      </c>
      <c r="D16" s="5" t="str">
        <f>VLOOKUP(A16,'main scores'!A:E,5,FALSE)</f>
        <v>Prince Zar</v>
      </c>
      <c r="E16" s="6">
        <v>15016025</v>
      </c>
      <c r="F16" s="5" t="s">
        <v>49</v>
      </c>
      <c r="G16" s="13">
        <f>VLOOKUP(A16,'D10 - Sec D'!A:H,8,FALSE)</f>
        <v>0.62291666666666667</v>
      </c>
      <c r="H16" s="38">
        <f>VLOOKUP(A16,'D10 - Sec D'!A:O,15,FALSE)</f>
        <v>0.68286805555555563</v>
      </c>
    </row>
    <row r="17" spans="1:8" ht="18" customHeight="1" x14ac:dyDescent="0.25">
      <c r="A17" s="6">
        <v>62</v>
      </c>
      <c r="B17" s="6" t="s">
        <v>26</v>
      </c>
      <c r="C17" s="5" t="str">
        <f>VLOOKUP(A17,'main scores'!A:D,4,FALSE)</f>
        <v>Teresa Ventimiglia</v>
      </c>
      <c r="D17" s="5" t="str">
        <f>VLOOKUP(A17,'main scores'!A:E,5,FALSE)</f>
        <v>Cee Bee</v>
      </c>
      <c r="E17" s="6">
        <v>15031102</v>
      </c>
      <c r="F17" s="5" t="s">
        <v>146</v>
      </c>
      <c r="G17" s="13">
        <f>VLOOKUP(A17,'D10 - Sec C'!A:H,8,FALSE)</f>
        <v>0.68125000000000002</v>
      </c>
      <c r="H17" s="38">
        <f>VLOOKUP(A17,'D10 - Sec C'!A:O,15,FALSE)</f>
        <v>0.68125000000000002</v>
      </c>
    </row>
    <row r="18" spans="1:8" ht="18" customHeight="1" x14ac:dyDescent="0.25">
      <c r="A18" s="6">
        <v>76</v>
      </c>
      <c r="B18" s="6" t="s">
        <v>26</v>
      </c>
      <c r="C18" s="5" t="str">
        <f>VLOOKUP(A18,'main scores'!A:D,4,FALSE)</f>
        <v>Lucy Lazaro-Keen</v>
      </c>
      <c r="D18" s="5" t="str">
        <f>VLOOKUP(A18,'main scores'!A:E,5,FALSE)</f>
        <v>Pandora's Elpis</v>
      </c>
      <c r="E18" s="6">
        <v>15127066</v>
      </c>
      <c r="F18" s="5" t="s">
        <v>220</v>
      </c>
      <c r="G18" s="13">
        <f>VLOOKUP(A18,'D10 - Sec C'!A:H,8,FALSE)</f>
        <v>0.67708333333333337</v>
      </c>
      <c r="H18" s="38">
        <f>VLOOKUP(A18,'D10 - Sec C'!A:O,15,FALSE)</f>
        <v>0.67708333333333337</v>
      </c>
    </row>
    <row r="19" spans="1:8" ht="18" customHeight="1" x14ac:dyDescent="0.25">
      <c r="A19" s="6">
        <v>85</v>
      </c>
      <c r="B19" s="6" t="s">
        <v>26</v>
      </c>
      <c r="C19" s="5" t="str">
        <f>VLOOKUP(A19,'main scores'!A:D,4,FALSE)</f>
        <v>Sian Coles</v>
      </c>
      <c r="D19" s="5" t="str">
        <f>VLOOKUP(A19,'main scores'!A:E,5,FALSE)</f>
        <v>Temple Miss</v>
      </c>
      <c r="E19" s="6">
        <v>15282112</v>
      </c>
      <c r="F19" s="5" t="s">
        <v>135</v>
      </c>
      <c r="G19" s="13">
        <f>VLOOKUP(A19,'D10 - Sec C'!A:H,8,FALSE)</f>
        <v>0.67708333333333337</v>
      </c>
      <c r="H19" s="38">
        <f>VLOOKUP(A19,'D10 - Sec C'!A:O,15,FALSE)</f>
        <v>0.67708333333333337</v>
      </c>
    </row>
    <row r="20" spans="1:8" ht="18" customHeight="1" x14ac:dyDescent="0.25">
      <c r="A20" s="6">
        <v>75</v>
      </c>
      <c r="B20" s="6" t="s">
        <v>26</v>
      </c>
      <c r="C20" s="5" t="str">
        <f>VLOOKUP(A20,'main scores'!A:D,4,FALSE)</f>
        <v>Jenny Pickup</v>
      </c>
      <c r="D20" s="5" t="str">
        <f>VLOOKUP(A20,'main scores'!A:E,5,FALSE)</f>
        <v>Flightline Lucas</v>
      </c>
      <c r="E20" s="6">
        <v>15023319</v>
      </c>
      <c r="F20" s="5" t="s">
        <v>174</v>
      </c>
      <c r="G20" s="13">
        <f>VLOOKUP(A20,'D10 - Sec C'!A:H,8,FALSE)</f>
        <v>0.67291666666666672</v>
      </c>
      <c r="H20" s="38">
        <f>VLOOKUP(A20,'D10 - Sec C'!A:O,15,FALSE)</f>
        <v>0.67291666666666672</v>
      </c>
    </row>
    <row r="21" spans="1:8" ht="18" customHeight="1" x14ac:dyDescent="0.25">
      <c r="A21" s="6">
        <v>102</v>
      </c>
      <c r="B21" s="6" t="s">
        <v>27</v>
      </c>
      <c r="C21" s="5" t="str">
        <f>VLOOKUP(A21,'main scores'!A:D,4,FALSE)</f>
        <v>Sue Taylor</v>
      </c>
      <c r="D21" s="5" t="str">
        <f>VLOOKUP(A21,'main scores'!A:E,5,FALSE)</f>
        <v>Speckles</v>
      </c>
      <c r="E21" s="6">
        <v>15423057</v>
      </c>
      <c r="F21" s="5" t="s">
        <v>141</v>
      </c>
      <c r="G21" s="13">
        <f>VLOOKUP(A21,'D10 - Sec D'!A:H,8,FALSE)</f>
        <v>0.60624999999999996</v>
      </c>
      <c r="H21" s="38">
        <f>VLOOKUP(A21,'D10 - Sec D'!A:O,15,FALSE)</f>
        <v>0.66620138888888891</v>
      </c>
    </row>
    <row r="22" spans="1:8" ht="18" customHeight="1" x14ac:dyDescent="0.25">
      <c r="A22" s="6">
        <v>79</v>
      </c>
      <c r="B22" s="6" t="s">
        <v>26</v>
      </c>
      <c r="C22" s="5" t="str">
        <f>VLOOKUP(A22,'main scores'!A:D,4,FALSE)</f>
        <v>Jo Vincent</v>
      </c>
      <c r="D22" s="5" t="str">
        <f>VLOOKUP(A22,'main scores'!A:E,5,FALSE)</f>
        <v>Cundlegreen Alexander</v>
      </c>
      <c r="E22" s="6">
        <v>15557271</v>
      </c>
      <c r="F22" s="5" t="s">
        <v>72</v>
      </c>
      <c r="G22" s="13">
        <f>VLOOKUP(A22,'D10 - Sec C'!A:H,8,FALSE)</f>
        <v>0.6645833333333333</v>
      </c>
      <c r="H22" s="38">
        <f>VLOOKUP(A22,'D10 - Sec C'!A:O,15,FALSE)</f>
        <v>0.6645833333333333</v>
      </c>
    </row>
    <row r="23" spans="1:8" ht="18" customHeight="1" x14ac:dyDescent="0.25">
      <c r="A23" s="6">
        <v>117</v>
      </c>
      <c r="B23" s="6" t="s">
        <v>27</v>
      </c>
      <c r="C23" s="5" t="str">
        <f>VLOOKUP(A23,'main scores'!A:D,4,FALSE)</f>
        <v>Kate Brown</v>
      </c>
      <c r="D23" s="5" t="str">
        <f>VLOOKUP(A23,'main scores'!A:E,5,FALSE)</f>
        <v>Limited Edition</v>
      </c>
      <c r="E23" s="6">
        <v>15016056</v>
      </c>
      <c r="F23" s="5" t="s">
        <v>56</v>
      </c>
      <c r="G23" s="13">
        <f>VLOOKUP(A23,'D10 - Sec D'!A:H,8,FALSE)</f>
        <v>0.60416666666666663</v>
      </c>
      <c r="H23" s="38">
        <f>VLOOKUP(A23,'D10 - Sec D'!A:O,15,FALSE)</f>
        <v>0.66411805555555559</v>
      </c>
    </row>
    <row r="24" spans="1:8" ht="18" customHeight="1" x14ac:dyDescent="0.25">
      <c r="A24" s="6">
        <v>73</v>
      </c>
      <c r="B24" s="6" t="s">
        <v>26</v>
      </c>
      <c r="C24" s="5" t="str">
        <f>VLOOKUP(A24,'main scores'!A:D,4,FALSE)</f>
        <v>Julia Harper</v>
      </c>
      <c r="D24" s="5" t="str">
        <f>VLOOKUP(A24,'main scores'!A:E,5,FALSE)</f>
        <v>Moorbridge Bernie</v>
      </c>
      <c r="F24" s="5" t="s">
        <v>63</v>
      </c>
      <c r="G24" s="13">
        <f>VLOOKUP(A24,'D10 - Sec C'!A:H,8,FALSE)</f>
        <v>0.66249999999999998</v>
      </c>
      <c r="H24" s="38">
        <f>VLOOKUP(A24,'D10 - Sec C'!A:O,15,FALSE)</f>
        <v>0.66249999999999998</v>
      </c>
    </row>
    <row r="25" spans="1:8" ht="18" customHeight="1" x14ac:dyDescent="0.25">
      <c r="A25" s="6">
        <v>112</v>
      </c>
      <c r="B25" s="6" t="s">
        <v>27</v>
      </c>
      <c r="C25" s="5" t="str">
        <f>VLOOKUP(A25,'main scores'!A:D,4,FALSE)</f>
        <v>Sophie Meehan</v>
      </c>
      <c r="D25" s="5" t="str">
        <f>VLOOKUP(A25,'main scores'!A:E,5,FALSE)</f>
        <v>Mister Manchego</v>
      </c>
      <c r="F25" s="5" t="s">
        <v>68</v>
      </c>
      <c r="G25" s="13">
        <f>VLOOKUP(A25,'D10 - Sec D'!A:H,8,FALSE)</f>
        <v>0.6020833333333333</v>
      </c>
      <c r="H25" s="38">
        <f>VLOOKUP(A25,'D10 - Sec D'!A:O,15,FALSE)</f>
        <v>0.66203472222222226</v>
      </c>
    </row>
    <row r="26" spans="1:8" ht="18" customHeight="1" x14ac:dyDescent="0.25">
      <c r="A26" s="6">
        <v>83</v>
      </c>
      <c r="B26" s="6" t="s">
        <v>26</v>
      </c>
      <c r="C26" s="5" t="str">
        <f>VLOOKUP(A26,'main scores'!A:D,4,FALSE)</f>
        <v>Chris Clark</v>
      </c>
      <c r="D26" s="5" t="str">
        <f>VLOOKUP(A26,'main scores'!A:E,5,FALSE)</f>
        <v>Croesnant Caradog</v>
      </c>
      <c r="E26" s="6">
        <v>15423211</v>
      </c>
      <c r="F26" s="5" t="s">
        <v>140</v>
      </c>
      <c r="G26" s="13">
        <f>VLOOKUP(A26,'D10 - Sec C'!A:H,8,FALSE)</f>
        <v>0.65833333333333333</v>
      </c>
      <c r="H26" s="38">
        <f>VLOOKUP(A26,'D10 - Sec C'!A:O,15,FALSE)</f>
        <v>0.65833333333333333</v>
      </c>
    </row>
    <row r="27" spans="1:8" ht="18" customHeight="1" x14ac:dyDescent="0.25">
      <c r="A27" s="6">
        <v>93</v>
      </c>
      <c r="B27" s="6" t="s">
        <v>27</v>
      </c>
      <c r="C27" s="5" t="str">
        <f>VLOOKUP(A27,'main scores'!A:D,4,FALSE)</f>
        <v>Melanie Lawless</v>
      </c>
      <c r="D27" s="5" t="str">
        <f>VLOOKUP(A27,'main scores'!A:E,5,FALSE)</f>
        <v>Fosters Boy</v>
      </c>
      <c r="E27" s="6">
        <v>15023208</v>
      </c>
      <c r="F27" s="5" t="s">
        <v>159</v>
      </c>
      <c r="G27" s="13">
        <f>VLOOKUP(A27,'D10 - Sec D'!A:H,8,FALSE)</f>
        <v>0.59583333333333333</v>
      </c>
      <c r="H27" s="38">
        <f>VLOOKUP(A27,'D10 - Sec D'!A:O,15,FALSE)</f>
        <v>0.65578472222222228</v>
      </c>
    </row>
    <row r="28" spans="1:8" ht="18" customHeight="1" x14ac:dyDescent="0.25">
      <c r="A28" s="6">
        <v>81</v>
      </c>
      <c r="B28" s="6" t="s">
        <v>26</v>
      </c>
      <c r="C28" s="5" t="str">
        <f>VLOOKUP(A28,'main scores'!A:D,4,FALSE)</f>
        <v>Renee Watkins</v>
      </c>
      <c r="D28" s="5" t="str">
        <f>VLOOKUP(A28,'main scores'!A:E,5,FALSE)</f>
        <v>Jacobs Ladder</v>
      </c>
      <c r="E28" s="6">
        <v>15031182</v>
      </c>
      <c r="F28" s="5" t="s">
        <v>144</v>
      </c>
      <c r="G28" s="13">
        <f>VLOOKUP(A28,'D10 - Sec C'!A:H,8,FALSE)</f>
        <v>0.65416666666666667</v>
      </c>
      <c r="H28" s="38">
        <f>VLOOKUP(A28,'D10 - Sec C'!A:O,15,FALSE)</f>
        <v>0.65416666666666667</v>
      </c>
    </row>
    <row r="29" spans="1:8" ht="18" customHeight="1" x14ac:dyDescent="0.25">
      <c r="A29" s="6">
        <v>74</v>
      </c>
      <c r="B29" s="6" t="s">
        <v>26</v>
      </c>
      <c r="C29" s="5" t="str">
        <f>VLOOKUP(A29,'main scores'!A:D,4,FALSE)</f>
        <v>Sharon Moss</v>
      </c>
      <c r="D29" s="5" t="str">
        <f>VLOOKUP(A29,'main scores'!A:E,5,FALSE)</f>
        <v>Mister Tumble</v>
      </c>
      <c r="E29" s="6">
        <v>15031114</v>
      </c>
      <c r="F29" s="5" t="s">
        <v>147</v>
      </c>
      <c r="G29" s="13">
        <f>VLOOKUP(A29,'D10 - Sec C'!A:H,8,FALSE)</f>
        <v>0.65416666666666667</v>
      </c>
      <c r="H29" s="38">
        <f>VLOOKUP(A29,'D10 - Sec C'!A:O,15,FALSE)</f>
        <v>0.65416666666666667</v>
      </c>
    </row>
    <row r="30" spans="1:8" ht="18" customHeight="1" x14ac:dyDescent="0.25">
      <c r="A30" s="6">
        <v>116</v>
      </c>
      <c r="B30" s="6" t="s">
        <v>27</v>
      </c>
      <c r="C30" s="5" t="str">
        <f>VLOOKUP(A30,'main scores'!A:D,4,FALSE)</f>
        <v>Sylvia Thomas</v>
      </c>
      <c r="D30" s="5" t="str">
        <f>VLOOKUP(A30,'main scores'!A:E,5,FALSE)</f>
        <v>Zachary</v>
      </c>
      <c r="E30" s="6">
        <v>15023111</v>
      </c>
      <c r="F30" s="5" t="s">
        <v>183</v>
      </c>
      <c r="G30" s="13">
        <f>VLOOKUP(A30,'D10 - Sec D'!A:H,8,FALSE)</f>
        <v>0.59375</v>
      </c>
      <c r="H30" s="38">
        <f>VLOOKUP(A30,'D10 - Sec D'!A:O,15,FALSE)</f>
        <v>0.65370138888888896</v>
      </c>
    </row>
    <row r="31" spans="1:8" ht="18" customHeight="1" x14ac:dyDescent="0.25">
      <c r="A31" s="6">
        <v>108</v>
      </c>
      <c r="B31" s="6" t="s">
        <v>27</v>
      </c>
      <c r="C31" s="5" t="str">
        <f>VLOOKUP(A31,'main scores'!A:D,4,FALSE)</f>
        <v>Claire Richards</v>
      </c>
      <c r="D31" s="5" t="str">
        <f>VLOOKUP(A31,'main scores'!A:E,5,FALSE)</f>
        <v>It's Magic</v>
      </c>
      <c r="E31" s="6">
        <v>264015</v>
      </c>
      <c r="F31" s="5" t="s">
        <v>143</v>
      </c>
      <c r="G31" s="13">
        <f>VLOOKUP(A31,'D10 - Sec D'!A:H,8,FALSE)</f>
        <v>0.59375</v>
      </c>
      <c r="H31" s="38">
        <f>VLOOKUP(A31,'D10 - Sec D'!A:O,15,FALSE)</f>
        <v>0.65370138888888896</v>
      </c>
    </row>
    <row r="32" spans="1:8" ht="18" customHeight="1" x14ac:dyDescent="0.25">
      <c r="A32" s="6">
        <v>77</v>
      </c>
      <c r="B32" s="6" t="s">
        <v>26</v>
      </c>
      <c r="C32" s="5" t="str">
        <f>VLOOKUP(A32,'main scores'!A:D,4,FALSE)</f>
        <v>Katherine Hills</v>
      </c>
      <c r="D32" s="5" t="str">
        <f>VLOOKUP(A32,'main scores'!A:E,5,FALSE)</f>
        <v>Serve Chilled</v>
      </c>
      <c r="E32" s="6">
        <v>15282023</v>
      </c>
      <c r="F32" s="5" t="s">
        <v>126</v>
      </c>
      <c r="G32" s="13">
        <f>VLOOKUP(A32,'D10 - Sec C'!A:H,8,FALSE)</f>
        <v>0.65208333333333335</v>
      </c>
      <c r="H32" s="38">
        <f>VLOOKUP(A32,'D10 - Sec C'!A:O,15,FALSE)</f>
        <v>0.65208333333333335</v>
      </c>
    </row>
    <row r="33" spans="1:8" ht="18" customHeight="1" x14ac:dyDescent="0.25">
      <c r="A33" s="6">
        <v>69</v>
      </c>
      <c r="B33" s="6" t="s">
        <v>26</v>
      </c>
      <c r="C33" s="5" t="str">
        <f>VLOOKUP(A33,'main scores'!A:D,4,FALSE)</f>
        <v>Rita West</v>
      </c>
      <c r="D33" s="5" t="str">
        <f>VLOOKUP(A33,'main scores'!A:E,5,FALSE)</f>
        <v>Alot About Lexy</v>
      </c>
      <c r="E33" s="6">
        <v>15016013</v>
      </c>
      <c r="F33" s="5" t="s">
        <v>49</v>
      </c>
      <c r="G33" s="13">
        <f>VLOOKUP(A33,'D10 - Sec C'!A:H,8,FALSE)</f>
        <v>0.65208333333333335</v>
      </c>
      <c r="H33" s="38">
        <f>VLOOKUP(A33,'D10 - Sec C'!A:O,15,FALSE)</f>
        <v>0.65208333333333335</v>
      </c>
    </row>
    <row r="34" spans="1:8" ht="18" customHeight="1" x14ac:dyDescent="0.25">
      <c r="A34" s="6">
        <v>114</v>
      </c>
      <c r="B34" s="6" t="s">
        <v>27</v>
      </c>
      <c r="C34" s="5" t="str">
        <f>VLOOKUP(A34,'main scores'!A:D,4,FALSE)</f>
        <v>Angela Clark</v>
      </c>
      <c r="D34" s="5" t="str">
        <f>VLOOKUP(A34,'main scores'!A:E,5,FALSE)</f>
        <v>Lexie</v>
      </c>
      <c r="F34" s="5" t="s">
        <v>236</v>
      </c>
      <c r="G34" s="13">
        <f>VLOOKUP(A34,'D10 - Sec D'!A:H,8,FALSE)</f>
        <v>0.59166666666666667</v>
      </c>
      <c r="H34" s="38">
        <f>VLOOKUP(A34,'D10 - Sec D'!A:O,15,FALSE)</f>
        <v>0.65161805555555563</v>
      </c>
    </row>
    <row r="35" spans="1:8" ht="18" customHeight="1" x14ac:dyDescent="0.25">
      <c r="A35" s="6">
        <v>65</v>
      </c>
      <c r="B35" s="6" t="s">
        <v>26</v>
      </c>
      <c r="C35" s="5" t="str">
        <f>VLOOKUP(A35,'main scores'!A:D,4,FALSE)</f>
        <v>Sue Portch</v>
      </c>
      <c r="D35" s="5" t="str">
        <f>VLOOKUP(A35,'main scores'!A:E,5,FALSE)</f>
        <v>Newz Flash</v>
      </c>
      <c r="E35" s="6">
        <v>15282069</v>
      </c>
      <c r="F35" s="5" t="s">
        <v>116</v>
      </c>
      <c r="G35" s="13">
        <f>VLOOKUP(A35,'D10 - Sec C'!A:H,8,FALSE)</f>
        <v>0.64583333333333337</v>
      </c>
      <c r="H35" s="38">
        <f>VLOOKUP(A35,'D10 - Sec C'!A:O,15,FALSE)</f>
        <v>0.64583333333333337</v>
      </c>
    </row>
    <row r="36" spans="1:8" ht="18" customHeight="1" x14ac:dyDescent="0.25">
      <c r="A36" s="6">
        <v>101</v>
      </c>
      <c r="B36" s="6" t="s">
        <v>27</v>
      </c>
      <c r="C36" s="5" t="str">
        <f>VLOOKUP(A36,'main scores'!A:D,4,FALSE)</f>
        <v>Nicky Conway</v>
      </c>
      <c r="D36" s="5" t="str">
        <f>VLOOKUP(A36,'main scores'!A:E,5,FALSE)</f>
        <v>Somora</v>
      </c>
      <c r="E36" s="6">
        <v>15282133</v>
      </c>
      <c r="F36" s="5" t="s">
        <v>119</v>
      </c>
      <c r="G36" s="13">
        <f>VLOOKUP(A36,'D10 - Sec D'!A:H,8,FALSE)</f>
        <v>0.5854166666666667</v>
      </c>
      <c r="H36" s="38">
        <f>VLOOKUP(A36,'D10 - Sec D'!A:O,15,FALSE)</f>
        <v>0.64536805555555565</v>
      </c>
    </row>
    <row r="37" spans="1:8" ht="18" customHeight="1" x14ac:dyDescent="0.25">
      <c r="A37" s="6">
        <v>67</v>
      </c>
      <c r="B37" s="6" t="s">
        <v>26</v>
      </c>
      <c r="C37" s="5" t="str">
        <f>VLOOKUP(A37,'main scores'!A:D,4,FALSE)</f>
        <v>Jenny Watkins</v>
      </c>
      <c r="D37" s="5" t="str">
        <f>VLOOKUP(A37,'main scores'!A:E,5,FALSE)</f>
        <v>Rolex Free</v>
      </c>
      <c r="E37" s="6">
        <v>15023802</v>
      </c>
      <c r="F37" s="5" t="s">
        <v>156</v>
      </c>
      <c r="G37" s="13">
        <f>VLOOKUP(A37,'D10 - Sec C'!A:H,8,FALSE)</f>
        <v>0.64166666666666672</v>
      </c>
      <c r="H37" s="38">
        <f>VLOOKUP(A37,'D10 - Sec C'!A:O,15,FALSE)</f>
        <v>0.64166666666666672</v>
      </c>
    </row>
    <row r="38" spans="1:8" ht="18" customHeight="1" x14ac:dyDescent="0.25">
      <c r="A38" s="6">
        <v>80</v>
      </c>
      <c r="B38" s="6" t="s">
        <v>26</v>
      </c>
      <c r="C38" s="5" t="str">
        <f>VLOOKUP(A38,'main scores'!A:D,4,FALSE)</f>
        <v>Polly Cornwell</v>
      </c>
      <c r="D38" s="5" t="str">
        <f>VLOOKUP(A38,'main scores'!A:E,5,FALSE)</f>
        <v>Bouncer</v>
      </c>
      <c r="E38" s="6">
        <v>15533020</v>
      </c>
      <c r="F38" s="5" t="s">
        <v>38</v>
      </c>
      <c r="G38" s="13">
        <f>VLOOKUP(A38,'D10 - Sec C'!A:H,8,FALSE)</f>
        <v>0.63958333333333328</v>
      </c>
      <c r="H38" s="38">
        <f>VLOOKUP(A38,'D10 - Sec C'!A:O,15,FALSE)</f>
        <v>0.63958333333333328</v>
      </c>
    </row>
    <row r="39" spans="1:8" ht="18" customHeight="1" x14ac:dyDescent="0.25">
      <c r="A39" s="6">
        <v>94</v>
      </c>
      <c r="B39" s="6" t="s">
        <v>27</v>
      </c>
      <c r="C39" s="5" t="str">
        <f>VLOOKUP(A39,'main scores'!A:D,4,FALSE)</f>
        <v>Lynette Morrison</v>
      </c>
      <c r="D39" s="5" t="str">
        <f>VLOOKUP(A39,'main scores'!A:E,5,FALSE)</f>
        <v>Akehurst Take a Chance</v>
      </c>
      <c r="F39" s="5" t="s">
        <v>237</v>
      </c>
      <c r="G39" s="13">
        <f>VLOOKUP(A39,'D10 - Sec D'!A:H,8,FALSE)</f>
        <v>0.57916666666666672</v>
      </c>
      <c r="H39" s="38">
        <f>VLOOKUP(A39,'D10 - Sec D'!A:O,15,FALSE)</f>
        <v>0.63911805555555568</v>
      </c>
    </row>
    <row r="40" spans="1:8" ht="18" customHeight="1" x14ac:dyDescent="0.25">
      <c r="A40" s="6">
        <v>68</v>
      </c>
      <c r="B40" s="6" t="s">
        <v>26</v>
      </c>
      <c r="C40" s="5" t="str">
        <f>VLOOKUP(A40,'main scores'!A:D,4,FALSE)</f>
        <v>Shanice Walton</v>
      </c>
      <c r="D40" s="5" t="str">
        <f>VLOOKUP(A40,'main scores'!A:E,5,FALSE)</f>
        <v>Masque</v>
      </c>
      <c r="E40" s="6">
        <v>15031104</v>
      </c>
      <c r="F40" s="5" t="s">
        <v>145</v>
      </c>
      <c r="G40" s="13">
        <f>VLOOKUP(A40,'D10 - Sec C'!A:H,8,FALSE)</f>
        <v>0.63541666666666663</v>
      </c>
      <c r="H40" s="38">
        <f>VLOOKUP(A40,'D10 - Sec C'!A:O,15,FALSE)</f>
        <v>0.63541666666666663</v>
      </c>
    </row>
    <row r="41" spans="1:8" ht="18" customHeight="1" x14ac:dyDescent="0.25">
      <c r="A41" s="6">
        <v>106</v>
      </c>
      <c r="B41" s="6" t="s">
        <v>27</v>
      </c>
      <c r="C41" s="5" t="str">
        <f>VLOOKUP(A41,'main scores'!A:D,4,FALSE)</f>
        <v>Sheenagh Bragg</v>
      </c>
      <c r="D41" s="5" t="str">
        <f>VLOOKUP(A41,'main scores'!A:E,5,FALSE)</f>
        <v>Star of Freedom</v>
      </c>
      <c r="E41" s="6">
        <v>15127095</v>
      </c>
      <c r="F41" s="5" t="s">
        <v>220</v>
      </c>
      <c r="G41" s="13">
        <f>VLOOKUP(A41,'D10 - Sec D'!A:H,8,FALSE)</f>
        <v>0.57499999999999996</v>
      </c>
      <c r="H41" s="38">
        <f>VLOOKUP(A41,'D10 - Sec D'!A:O,15,FALSE)</f>
        <v>0.63495138888888891</v>
      </c>
    </row>
    <row r="42" spans="1:8" ht="18" customHeight="1" x14ac:dyDescent="0.25">
      <c r="A42" s="6">
        <v>111</v>
      </c>
      <c r="B42" s="6" t="s">
        <v>27</v>
      </c>
      <c r="C42" s="5" t="str">
        <f>VLOOKUP(A42,'main scores'!A:D,4,FALSE)</f>
        <v>Naomi Watkins</v>
      </c>
      <c r="D42" s="5" t="str">
        <f>VLOOKUP(A42,'main scores'!A:E,5,FALSE)</f>
        <v>Domino Double Six</v>
      </c>
      <c r="E42" s="6">
        <v>15031183</v>
      </c>
      <c r="F42" s="5" t="s">
        <v>144</v>
      </c>
      <c r="G42" s="13">
        <f>VLOOKUP(A42,'D10 - Sec D'!A:H,8,FALSE)</f>
        <v>0.5708333333333333</v>
      </c>
      <c r="H42" s="38">
        <f>VLOOKUP(A42,'D10 - Sec D'!A:O,15,FALSE)</f>
        <v>0.63078472222222226</v>
      </c>
    </row>
    <row r="43" spans="1:8" ht="18" customHeight="1" x14ac:dyDescent="0.25">
      <c r="A43" s="6">
        <v>84</v>
      </c>
      <c r="B43" s="6" t="s">
        <v>26</v>
      </c>
      <c r="C43" s="5" t="str">
        <f>VLOOKUP(A43,'main scores'!A:D,4,FALSE)</f>
        <v>Annitta Engel</v>
      </c>
      <c r="D43" s="5" t="str">
        <f>VLOOKUP(A43,'main scores'!A:E,5,FALSE)</f>
        <v>Raindancer II</v>
      </c>
      <c r="F43" s="5" t="s">
        <v>236</v>
      </c>
      <c r="G43" s="13">
        <f>VLOOKUP(A43,'D10 - Sec C'!A:H,8,FALSE)</f>
        <v>0.62916666666666665</v>
      </c>
      <c r="H43" s="38">
        <f>VLOOKUP(A43,'D10 - Sec C'!A:O,15,FALSE)</f>
        <v>0.62916666666666665</v>
      </c>
    </row>
    <row r="44" spans="1:8" ht="18" customHeight="1" x14ac:dyDescent="0.25">
      <c r="A44" s="6">
        <v>64</v>
      </c>
      <c r="B44" s="6" t="s">
        <v>26</v>
      </c>
      <c r="C44" s="5" t="str">
        <f>VLOOKUP(A44,'main scores'!A:D,4,FALSE)</f>
        <v>Sarah McMurray</v>
      </c>
      <c r="D44" s="5" t="str">
        <f>VLOOKUP(A44,'main scores'!A:E,5,FALSE)</f>
        <v>Super Love</v>
      </c>
      <c r="F44" s="5" t="s">
        <v>237</v>
      </c>
      <c r="G44" s="13">
        <f>VLOOKUP(A44,'D10 - Sec C'!A:H,8,FALSE)</f>
        <v>0.62916666666666665</v>
      </c>
      <c r="H44" s="38">
        <f>VLOOKUP(A44,'D10 - Sec C'!A:O,15,FALSE)</f>
        <v>0.62916666666666665</v>
      </c>
    </row>
    <row r="45" spans="1:8" ht="18" customHeight="1" x14ac:dyDescent="0.25">
      <c r="A45" s="6">
        <v>104</v>
      </c>
      <c r="B45" s="6" t="s">
        <v>27</v>
      </c>
      <c r="C45" s="5" t="str">
        <f>VLOOKUP(A45,'main scores'!A:D,4,FALSE)</f>
        <v>Justine Jackman</v>
      </c>
      <c r="D45" s="5" t="str">
        <f>VLOOKUP(A45,'main scores'!A:E,5,FALSE)</f>
        <v>Master McCoy</v>
      </c>
      <c r="E45" s="6">
        <v>15031050</v>
      </c>
      <c r="F45" s="5" t="s">
        <v>147</v>
      </c>
      <c r="G45" s="13">
        <f>VLOOKUP(A45,'D10 - Sec D'!A:H,8,FALSE)</f>
        <v>0.56874999999999998</v>
      </c>
      <c r="H45" s="38">
        <f>VLOOKUP(A45,'D10 - Sec D'!A:O,15,FALSE)</f>
        <v>0.62870138888888893</v>
      </c>
    </row>
    <row r="46" spans="1:8" ht="18" customHeight="1" x14ac:dyDescent="0.25">
      <c r="A46" s="6">
        <v>72</v>
      </c>
      <c r="B46" s="6" t="s">
        <v>26</v>
      </c>
      <c r="C46" s="5" t="str">
        <f>VLOOKUP(A46,'main scores'!A:D,4,FALSE)</f>
        <v>Barbara Caddick</v>
      </c>
      <c r="D46" s="5" t="str">
        <f>VLOOKUP(A46,'main scores'!A:E,5,FALSE)</f>
        <v>Sabinas Firecracker</v>
      </c>
      <c r="E46" s="6">
        <v>15423273</v>
      </c>
      <c r="F46" s="5" t="s">
        <v>141</v>
      </c>
      <c r="G46" s="13">
        <f>VLOOKUP(A46,'D10 - Sec C'!A:H,8,FALSE)</f>
        <v>0.61875000000000002</v>
      </c>
      <c r="H46" s="38">
        <f>VLOOKUP(A46,'D10 - Sec C'!A:O,15,FALSE)</f>
        <v>0.61875000000000002</v>
      </c>
    </row>
    <row r="47" spans="1:8" ht="18" customHeight="1" x14ac:dyDescent="0.25">
      <c r="A47" s="6">
        <v>86</v>
      </c>
      <c r="B47" s="6" t="s">
        <v>26</v>
      </c>
      <c r="C47" s="5" t="str">
        <f>VLOOKUP(A47,'main scores'!A:D,4,FALSE)</f>
        <v>Jill Holt</v>
      </c>
      <c r="D47" s="5" t="str">
        <f>VLOOKUP(A47,'main scores'!A:E,5,FALSE)</f>
        <v>Silk Suds</v>
      </c>
      <c r="E47" s="6">
        <v>15023763</v>
      </c>
      <c r="F47" s="5" t="s">
        <v>183</v>
      </c>
      <c r="G47" s="13">
        <f>VLOOKUP(A47,'D10 - Sec C'!A:H,8,FALSE)</f>
        <v>0.61250000000000004</v>
      </c>
      <c r="H47" s="38">
        <f>VLOOKUP(A47,'D10 - Sec C'!A:O,15,FALSE)</f>
        <v>0.61250000000000004</v>
      </c>
    </row>
    <row r="48" spans="1:8" ht="18" customHeight="1" x14ac:dyDescent="0.25">
      <c r="A48" s="6">
        <v>61</v>
      </c>
      <c r="B48" s="6" t="s">
        <v>26</v>
      </c>
      <c r="C48" s="5" t="str">
        <f>VLOOKUP(A48,'main scores'!A:D,4,FALSE)</f>
        <v>Sophie Hinks</v>
      </c>
      <c r="D48" s="5" t="str">
        <f>VLOOKUP(A48,'main scores'!A:E,5,FALSE)</f>
        <v>Buryhill's Jewel</v>
      </c>
      <c r="E48" s="6">
        <v>15127038</v>
      </c>
      <c r="F48" s="5" t="s">
        <v>205</v>
      </c>
      <c r="G48" s="13">
        <f>VLOOKUP(A48,'D10 - Sec C'!A:H,8,FALSE)</f>
        <v>0.60624999999999996</v>
      </c>
      <c r="H48" s="38">
        <f>VLOOKUP(A48,'D10 - Sec C'!A:O,15,FALSE)</f>
        <v>0.60624999999999996</v>
      </c>
    </row>
    <row r="49" spans="1:8" ht="18" customHeight="1" x14ac:dyDescent="0.25">
      <c r="A49" s="6">
        <v>109</v>
      </c>
      <c r="B49" s="6" t="s">
        <v>27</v>
      </c>
      <c r="C49" s="5" t="str">
        <f>VLOOKUP(A49,'main scores'!A:D,4,FALSE)</f>
        <v>Sarah Tingey</v>
      </c>
      <c r="D49" s="5" t="str">
        <f>VLOOKUP(A49,'main scores'!A:E,5,FALSE)</f>
        <v>Kiltula Lad</v>
      </c>
      <c r="E49" s="6">
        <v>15557328</v>
      </c>
      <c r="F49" s="5" t="s">
        <v>72</v>
      </c>
      <c r="G49" s="13">
        <f>VLOOKUP(A49,'D10 - Sec D'!A:H,8,FALSE)</f>
        <v>0.54166666666666663</v>
      </c>
      <c r="H49" s="38">
        <f>VLOOKUP(A49,'D10 - Sec D'!A:O,15,FALSE)</f>
        <v>0.60161805555555559</v>
      </c>
    </row>
    <row r="50" spans="1:8" ht="18" customHeight="1" x14ac:dyDescent="0.25">
      <c r="A50" s="6">
        <v>98</v>
      </c>
      <c r="B50" s="6" t="s">
        <v>27</v>
      </c>
      <c r="C50" s="5" t="str">
        <f>VLOOKUP(A50,'main scores'!A:D,4,FALSE)</f>
        <v>Fiona Hunt</v>
      </c>
      <c r="D50" s="5" t="str">
        <f>VLOOKUP(A50,'main scores'!A:E,5,FALSE)</f>
        <v>Miss Congeniality</v>
      </c>
      <c r="E50" s="6">
        <v>15031165</v>
      </c>
      <c r="F50" s="5" t="s">
        <v>145</v>
      </c>
      <c r="G50" s="13">
        <f>VLOOKUP(A50,'D10 - Sec D'!A:H,8,FALSE)</f>
        <v>0.53333333333333333</v>
      </c>
      <c r="H50" s="38">
        <f>VLOOKUP(A50,'D10 - Sec D'!A:O,15,FALSE)</f>
        <v>0.59328472222222228</v>
      </c>
    </row>
    <row r="51" spans="1:8" ht="18" customHeight="1" x14ac:dyDescent="0.25">
      <c r="A51" s="6">
        <v>97</v>
      </c>
      <c r="B51" s="6" t="s">
        <v>27</v>
      </c>
      <c r="C51" s="5" t="str">
        <f>VLOOKUP(A51,'main scores'!A:D,4,FALSE)</f>
        <v>Kim Walker</v>
      </c>
      <c r="D51" s="5" t="str">
        <f>VLOOKUP(A51,'main scores'!A:E,5,FALSE)</f>
        <v>Carla May</v>
      </c>
      <c r="E51" s="6">
        <v>15023533</v>
      </c>
      <c r="F51" s="5" t="s">
        <v>156</v>
      </c>
      <c r="G51" s="13">
        <f>VLOOKUP(A51,'D10 - Sec D'!A:H,8,FALSE)</f>
        <v>0.5229166666666667</v>
      </c>
      <c r="H51" s="38">
        <f>VLOOKUP(A51,'D10 - Sec D'!A:O,15,FALSE)</f>
        <v>0.58286805555555565</v>
      </c>
    </row>
    <row r="52" spans="1:8" ht="18" customHeight="1" x14ac:dyDescent="0.25">
      <c r="A52" s="6">
        <v>100</v>
      </c>
      <c r="B52" s="6" t="s">
        <v>27</v>
      </c>
      <c r="C52" s="5" t="str">
        <f>VLOOKUP(A52,'main scores'!A:D,4,FALSE)</f>
        <v>Rachel James</v>
      </c>
      <c r="D52" s="5" t="str">
        <f>VLOOKUP(A52,'main scores'!A:E,5,FALSE)</f>
        <v>Alone</v>
      </c>
      <c r="E52" s="6">
        <v>15023754</v>
      </c>
      <c r="F52" s="5" t="s">
        <v>171</v>
      </c>
      <c r="G52" s="13">
        <f>VLOOKUP(A52,'D10 - Sec D'!A:H,8,FALSE)</f>
        <v>0.51666666666666672</v>
      </c>
      <c r="H52" s="38">
        <f>VLOOKUP(A52,'D10 - Sec D'!A:O,15,FALSE)</f>
        <v>0.57661805555555568</v>
      </c>
    </row>
    <row r="53" spans="1:8" ht="18" customHeight="1" x14ac:dyDescent="0.25">
      <c r="A53" s="6">
        <v>96</v>
      </c>
      <c r="B53" s="6" t="s">
        <v>27</v>
      </c>
      <c r="C53" s="5" t="str">
        <f>VLOOKUP(A53,'main scores'!A:D,4,FALSE)</f>
        <v>Adrian Palmer</v>
      </c>
      <c r="D53" s="5" t="str">
        <f>VLOOKUP(A53,'main scores'!A:E,5,FALSE)</f>
        <v>Flashback III</v>
      </c>
      <c r="E53" s="6">
        <v>264046</v>
      </c>
      <c r="F53" s="5" t="s">
        <v>142</v>
      </c>
      <c r="G53" s="13">
        <f>VLOOKUP(A53,'D10 - Sec D'!A:H,8,FALSE)</f>
        <v>0.51249999999999996</v>
      </c>
      <c r="H53" s="38">
        <f>VLOOKUP(A53,'D10 - Sec D'!A:O,15,FALSE)</f>
        <v>0.57245138888888891</v>
      </c>
    </row>
    <row r="54" spans="1:8" ht="18" customHeight="1" x14ac:dyDescent="0.25">
      <c r="A54" s="6">
        <v>66</v>
      </c>
      <c r="B54" s="6" t="s">
        <v>26</v>
      </c>
      <c r="C54" s="5" t="str">
        <f>VLOOKUP(A54,'main scores'!A:D,4,FALSE)</f>
        <v>Sue Bromyard</v>
      </c>
      <c r="D54" s="5" t="str">
        <f>VLOOKUP(A54,'main scores'!A:E,5,FALSE)</f>
        <v>Killowen Nan</v>
      </c>
      <c r="E54" s="6">
        <v>264056</v>
      </c>
      <c r="F54" s="5" t="s">
        <v>142</v>
      </c>
      <c r="G54" s="13">
        <f>VLOOKUP(A54,'D10 - Sec C'!A:H,8,FALSE)</f>
        <v>0.56458333333333333</v>
      </c>
      <c r="H54" s="38">
        <f>VLOOKUP(A54,'D10 - Sec C'!A:O,15,FALSE)</f>
        <v>0.56458333333333333</v>
      </c>
    </row>
    <row r="55" spans="1:8" ht="18" customHeight="1" x14ac:dyDescent="0.25">
      <c r="A55" s="6">
        <v>107</v>
      </c>
      <c r="B55" s="6" t="s">
        <v>27</v>
      </c>
      <c r="C55" s="5" t="str">
        <f>VLOOKUP(A55,'main scores'!A:D,4,FALSE)</f>
        <v>Louise Gibbons</v>
      </c>
      <c r="D55" s="5" t="str">
        <f>VLOOKUP(A55,'main scores'!A:E,5,FALSE)</f>
        <v>Montanna Heights</v>
      </c>
      <c r="E55" s="6">
        <v>15282198</v>
      </c>
      <c r="F55" s="5" t="s">
        <v>126</v>
      </c>
      <c r="G55" s="13">
        <f>VLOOKUP(A55,'D10 - Sec D'!A:H,8,FALSE)</f>
        <v>0.50416666666666665</v>
      </c>
      <c r="H55" s="38">
        <f>VLOOKUP(A55,'D10 - Sec D'!A:O,15,FALSE)</f>
        <v>0.56411805555555561</v>
      </c>
    </row>
  </sheetData>
  <autoFilter ref="A2:F55">
    <sortState ref="A2:H112">
      <sortCondition ref="F1"/>
    </sortState>
  </autoFilter>
  <sortState ref="A3:H56">
    <sortCondition descending="1" ref="H3:H56"/>
  </sortState>
  <printOptions gridLines="1"/>
  <pageMargins left="0.25" right="0.25" top="0.75" bottom="0.75" header="0.3" footer="0.3"/>
  <pageSetup paperSize="9" scale="64" fitToHeight="3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40"/>
  <sheetViews>
    <sheetView topLeftCell="D1" workbookViewId="0">
      <pane ySplit="2" topLeftCell="A117" activePane="bottomLeft" state="frozen"/>
      <selection activeCell="G52" sqref="G52"/>
      <selection pane="bottomLeft" activeCell="N83" sqref="N83"/>
    </sheetView>
  </sheetViews>
  <sheetFormatPr defaultRowHeight="15" x14ac:dyDescent="0.25"/>
  <cols>
    <col min="1" max="1" width="9.85546875" style="41" customWidth="1"/>
    <col min="2" max="2" width="11.42578125" style="41" customWidth="1"/>
    <col min="3" max="3" width="10.7109375" style="41" hidden="1" customWidth="1"/>
    <col min="4" max="4" width="23.85546875" style="42" customWidth="1"/>
    <col min="5" max="5" width="16.140625" style="42" customWidth="1"/>
    <col min="6" max="6" width="26.5703125" style="42" hidden="1" customWidth="1"/>
    <col min="7" max="7" width="35.85546875" style="42" customWidth="1"/>
    <col min="8" max="8" width="10.140625" style="44" customWidth="1"/>
    <col min="9" max="10" width="12.7109375" style="44" bestFit="1" customWidth="1"/>
    <col min="11" max="11" width="21.42578125" style="45" bestFit="1" customWidth="1"/>
    <col min="12" max="12" width="24.5703125" style="44" bestFit="1" customWidth="1"/>
    <col min="13" max="13" width="17.7109375" style="44" bestFit="1" customWidth="1"/>
    <col min="14" max="16384" width="9.140625" style="44"/>
  </cols>
  <sheetData>
    <row r="1" spans="1:15" x14ac:dyDescent="0.25">
      <c r="E1" s="43" t="s">
        <v>274</v>
      </c>
    </row>
    <row r="2" spans="1:15" s="52" customFormat="1" ht="12.75" x14ac:dyDescent="0.2">
      <c r="A2" s="46" t="s">
        <v>195</v>
      </c>
      <c r="B2" s="47" t="s">
        <v>194</v>
      </c>
      <c r="C2" s="47" t="s">
        <v>196</v>
      </c>
      <c r="D2" s="48" t="s">
        <v>278</v>
      </c>
      <c r="E2" s="48" t="s">
        <v>191</v>
      </c>
      <c r="F2" s="48" t="s">
        <v>279</v>
      </c>
      <c r="G2" s="48" t="s">
        <v>193</v>
      </c>
      <c r="H2" s="48" t="s">
        <v>251</v>
      </c>
      <c r="I2" s="49" t="s">
        <v>252</v>
      </c>
      <c r="J2" s="49" t="s">
        <v>253</v>
      </c>
      <c r="K2" s="50" t="s">
        <v>254</v>
      </c>
      <c r="L2" s="49" t="s">
        <v>275</v>
      </c>
      <c r="M2" s="51" t="s">
        <v>276</v>
      </c>
      <c r="O2" s="53"/>
    </row>
    <row r="3" spans="1:15" x14ac:dyDescent="0.25">
      <c r="A3" s="6">
        <v>2</v>
      </c>
      <c r="B3" s="6" t="s">
        <v>24</v>
      </c>
      <c r="C3" s="3" t="e">
        <f>IFERROR(VLOOKUP(A3,'D2 - Sec A'!$A:$A,2,FALSE),IFERROR(VLOOKUP(A3,'D2 - Sec B'!$A:$A,2,FALSE),IFERROR(VLOOKUP(A3,'D10 - Sec C'!$A:$A,2,FALSE),VLOOKUP(A3,'D10 - Sec D'!$A:$A,2,FALSE))))</f>
        <v>#N/A</v>
      </c>
      <c r="D3" s="5" t="str">
        <f>VLOOKUP(A3,'main scores'!A:D,4,FALSE)</f>
        <v>Andrea Cox</v>
      </c>
      <c r="E3" s="5" t="str">
        <f>VLOOKUP(A3,'main scores'!A:E,5,FALSE)</f>
        <v>Dav</v>
      </c>
      <c r="F3" s="6">
        <v>15031117</v>
      </c>
      <c r="G3" s="5" t="s">
        <v>146</v>
      </c>
      <c r="H3" s="55">
        <f>VLOOKUP(A3,'main scores'!A:H,8,FALSE)</f>
        <v>112</v>
      </c>
      <c r="I3" s="55">
        <f>VLOOKUP(A3,'main scores'!A:I,9,FALSE)</f>
        <v>53</v>
      </c>
      <c r="J3" s="55">
        <f>H3+I3</f>
        <v>165</v>
      </c>
      <c r="K3" s="56">
        <f>VLOOKUP(A3,'main scores'!A:K,11,FALSE)</f>
        <v>0.66</v>
      </c>
      <c r="L3" s="55">
        <f>VLOOKUP(A3,'D2 - Sec A'!A:I,9,FALSE)</f>
        <v>6</v>
      </c>
      <c r="M3" s="57"/>
    </row>
    <row r="4" spans="1:15" x14ac:dyDescent="0.25">
      <c r="A4" s="6">
        <v>32</v>
      </c>
      <c r="B4" s="6" t="s">
        <v>25</v>
      </c>
      <c r="C4" s="3" t="e">
        <f>IFERROR(VLOOKUP(A4,'D2 - Sec A'!$A:$A,2,FALSE),IFERROR(VLOOKUP(A4,'D2 - Sec B'!$A:$A,2,FALSE),IFERROR(VLOOKUP(A4,'D10 - Sec C'!$A:$A,2,FALSE),VLOOKUP(A4,'D10 - Sec D'!$A:$A,2,FALSE))))</f>
        <v>#N/A</v>
      </c>
      <c r="D4" s="5" t="str">
        <f>VLOOKUP(A4,'main scores'!A:D,4,FALSE)</f>
        <v>Sarah Couzens</v>
      </c>
      <c r="E4" s="5" t="str">
        <f>VLOOKUP(A4,'main scores'!A:E,5,FALSE)</f>
        <v>Sandskier</v>
      </c>
      <c r="F4" s="6">
        <v>15031118</v>
      </c>
      <c r="G4" s="5" t="s">
        <v>146</v>
      </c>
      <c r="H4" s="44">
        <f>VLOOKUP(A4,'main scores'!A:H,8,FALSE)</f>
        <v>111</v>
      </c>
      <c r="I4" s="44">
        <f>VLOOKUP(A4,'main scores'!A:I,9,FALSE)</f>
        <v>54</v>
      </c>
      <c r="J4" s="44">
        <f t="shared" ref="J4:J6" si="0">H4+I4</f>
        <v>165</v>
      </c>
      <c r="K4" s="45">
        <f>VLOOKUP(A4,'main scores'!A:K,11,FALSE)</f>
        <v>0.66</v>
      </c>
      <c r="L4" s="44">
        <f>VLOOKUP(A4,'D2 - Sec B'!A:I,9,FALSE)</f>
        <v>5</v>
      </c>
      <c r="M4" s="60"/>
    </row>
    <row r="5" spans="1:15" x14ac:dyDescent="0.25">
      <c r="A5" s="6">
        <v>62</v>
      </c>
      <c r="B5" s="6" t="s">
        <v>26</v>
      </c>
      <c r="C5" s="3" t="e">
        <f>IFERROR(VLOOKUP(A5,'D2 - Sec A'!$A:$A,2,FALSE),IFERROR(VLOOKUP(A5,'D2 - Sec B'!$A:$A,2,FALSE),IFERROR(VLOOKUP(A5,'D10 - Sec C'!$A:$A,2,FALSE),VLOOKUP(A5,'D10 - Sec D'!$A:$A,2,FALSE))))</f>
        <v>#N/A</v>
      </c>
      <c r="D5" s="5" t="str">
        <f>VLOOKUP(A5,'main scores'!A:D,4,FALSE)</f>
        <v>Teresa Ventimiglia</v>
      </c>
      <c r="E5" s="5" t="str">
        <f>VLOOKUP(A5,'main scores'!A:E,5,FALSE)</f>
        <v>Cee Bee</v>
      </c>
      <c r="F5" s="6">
        <v>15031102</v>
      </c>
      <c r="G5" s="5" t="s">
        <v>146</v>
      </c>
      <c r="H5" s="44">
        <f>VLOOKUP(A5,'main scores'!A:H,8,FALSE)</f>
        <v>108.5</v>
      </c>
      <c r="I5" s="44">
        <f>VLOOKUP(A5,'main scores'!A:I,9,FALSE)</f>
        <v>55</v>
      </c>
      <c r="J5" s="44">
        <f t="shared" si="0"/>
        <v>163.5</v>
      </c>
      <c r="K5" s="45">
        <f>VLOOKUP(A5,'main scores'!A:K,11,FALSE)</f>
        <v>0.68125000000000002</v>
      </c>
      <c r="L5" s="44">
        <f>VLOOKUP(A5,'D10 - Sec C'!A:I,9,FALSE)</f>
        <v>6</v>
      </c>
      <c r="M5" s="60"/>
    </row>
    <row r="6" spans="1:15" x14ac:dyDescent="0.25">
      <c r="A6" s="6">
        <v>92</v>
      </c>
      <c r="B6" s="6" t="s">
        <v>27</v>
      </c>
      <c r="C6" s="3" t="e">
        <f>IFERROR(VLOOKUP(A6,'D2 - Sec A'!$A:$A,2,FALSE),IFERROR(VLOOKUP(A6,'D2 - Sec B'!$A:$A,2,FALSE),IFERROR(VLOOKUP(A6,'D10 - Sec C'!$A:$A,2,FALSE),VLOOKUP(A6,'D10 - Sec D'!$A:$A,2,FALSE))))</f>
        <v>#REF!</v>
      </c>
      <c r="D6" s="5" t="str">
        <f>VLOOKUP(A6,'main scores'!A:D,4,FALSE)</f>
        <v>Aimee Conlon</v>
      </c>
      <c r="E6" s="5" t="str">
        <f>VLOOKUP(A6,'main scores'!A:E,5,FALSE)</f>
        <v>Tricky Business</v>
      </c>
      <c r="F6" s="6">
        <v>15031134</v>
      </c>
      <c r="G6" s="5" t="s">
        <v>146</v>
      </c>
      <c r="H6" s="44">
        <f>VLOOKUP(A6,'main scores'!A:H,8,FALSE)</f>
        <v>108.5</v>
      </c>
      <c r="I6" s="44">
        <f>VLOOKUP(A6,'main scores'!A:I,9,FALSE)</f>
        <v>54</v>
      </c>
      <c r="J6" s="44">
        <f t="shared" si="0"/>
        <v>162.5</v>
      </c>
      <c r="K6" s="45">
        <f>VLOOKUP(A6,'main scores'!A:K,11,FALSE)</f>
        <v>0.67708333333333337</v>
      </c>
      <c r="L6" s="44">
        <f>VLOOKUP(A6,'D10 - Sec D'!A:I,9,FALSE)</f>
        <v>2</v>
      </c>
      <c r="M6" s="60"/>
    </row>
    <row r="7" spans="1:15" x14ac:dyDescent="0.25">
      <c r="A7" s="61"/>
      <c r="B7" s="67"/>
      <c r="C7" s="68"/>
      <c r="D7" s="62"/>
      <c r="E7" s="62"/>
      <c r="F7" s="63"/>
      <c r="G7" s="62"/>
      <c r="H7" s="64"/>
      <c r="I7" s="64"/>
      <c r="J7" s="64"/>
      <c r="K7" s="65" t="s">
        <v>277</v>
      </c>
      <c r="L7" s="64" t="s">
        <v>294</v>
      </c>
      <c r="M7" s="66">
        <f>SMALL(L3:L6,1)+SMALL(L3:L6,2)+SMALL(L3:L6,3)</f>
        <v>13</v>
      </c>
    </row>
    <row r="8" spans="1:15" x14ac:dyDescent="0.25">
      <c r="A8" s="6">
        <v>21</v>
      </c>
      <c r="B8" s="6" t="s">
        <v>24</v>
      </c>
      <c r="C8" s="3" t="e">
        <f>IFERROR(VLOOKUP(A8,'D2 - Sec A'!$A:$A,2,FALSE),IFERROR(VLOOKUP(A8,'D2 - Sec B'!$A:$A,2,FALSE),IFERROR(VLOOKUP(A8,'D10 - Sec C'!$A:$A,2,FALSE),VLOOKUP(A8,'D10 - Sec D'!$A:$A,2,FALSE))))</f>
        <v>#N/A</v>
      </c>
      <c r="D8" s="5" t="str">
        <f>VLOOKUP(A8,'main scores'!A:D,4,FALSE)</f>
        <v>Dana Parry</v>
      </c>
      <c r="E8" s="5" t="str">
        <f>VLOOKUP(A8,'main scores'!A:E,5,FALSE)</f>
        <v>Master Ming</v>
      </c>
      <c r="F8" s="6">
        <v>15031119</v>
      </c>
      <c r="G8" s="5" t="s">
        <v>144</v>
      </c>
      <c r="H8" s="55">
        <f>VLOOKUP(A8,'main scores'!A:H,8,FALSE)</f>
        <v>96.5</v>
      </c>
      <c r="I8" s="55">
        <f>VLOOKUP(A8,'main scores'!A:I,9,FALSE)</f>
        <v>47</v>
      </c>
      <c r="J8" s="55">
        <f t="shared" ref="J8:J11" si="1">H8+I8</f>
        <v>143.5</v>
      </c>
      <c r="K8" s="56">
        <f>VLOOKUP(A8,'main scores'!A:K,11,FALSE)</f>
        <v>0.57399999999999995</v>
      </c>
      <c r="L8" s="55">
        <f>VLOOKUP(A8,'D2 - Sec A'!A:I,9,FALSE)</f>
        <v>22</v>
      </c>
      <c r="M8" s="57"/>
    </row>
    <row r="9" spans="1:15" x14ac:dyDescent="0.25">
      <c r="A9" s="6">
        <v>51</v>
      </c>
      <c r="B9" s="6" t="s">
        <v>25</v>
      </c>
      <c r="C9" s="3" t="e">
        <f>IFERROR(VLOOKUP(A9,'D2 - Sec A'!$A:$A,2,FALSE),IFERROR(VLOOKUP(A9,'D2 - Sec B'!$A:$A,2,FALSE),IFERROR(VLOOKUP(A9,'D10 - Sec C'!$A:$A,2,FALSE),VLOOKUP(A9,'D10 - Sec D'!$A:$A,2,FALSE))))</f>
        <v>#N/A</v>
      </c>
      <c r="D9" s="5" t="str">
        <f>VLOOKUP(A9,'main scores'!A:D,4,FALSE)</f>
        <v>Becky Oxenham</v>
      </c>
      <c r="E9" s="5" t="str">
        <f>VLOOKUP(A9,'main scores'!A:E,5,FALSE)</f>
        <v>Bee Spotted</v>
      </c>
      <c r="F9" s="6">
        <v>15031171</v>
      </c>
      <c r="G9" s="5" t="s">
        <v>144</v>
      </c>
      <c r="H9" s="44">
        <f>VLOOKUP(A9,'main scores'!A:H,8,FALSE)</f>
        <v>125.5</v>
      </c>
      <c r="I9" s="44">
        <f>VLOOKUP(A9,'main scores'!A:I,9,FALSE)</f>
        <v>66</v>
      </c>
      <c r="J9" s="44">
        <f t="shared" si="1"/>
        <v>191.5</v>
      </c>
      <c r="K9" s="45">
        <f>VLOOKUP(A9,'main scores'!A:K,11,FALSE)</f>
        <v>0.76600000000000001</v>
      </c>
      <c r="L9" s="44">
        <f>VLOOKUP(A9,'D2 - Sec B'!A:I,9,FALSE)</f>
        <v>1</v>
      </c>
      <c r="M9" s="60"/>
    </row>
    <row r="10" spans="1:15" x14ac:dyDescent="0.25">
      <c r="A10" s="6">
        <v>81</v>
      </c>
      <c r="B10" s="6" t="s">
        <v>26</v>
      </c>
      <c r="C10" s="3" t="e">
        <f>IFERROR(VLOOKUP(A10,'D2 - Sec A'!$A:$A,2,FALSE),IFERROR(VLOOKUP(A10,'D2 - Sec B'!$A:$A,2,FALSE),IFERROR(VLOOKUP(A10,'D10 - Sec C'!$A:$A,2,FALSE),VLOOKUP(A10,'D10 - Sec D'!$A:$A,2,FALSE))))</f>
        <v>#N/A</v>
      </c>
      <c r="D10" s="5" t="str">
        <f>VLOOKUP(A10,'main scores'!A:D,4,FALSE)</f>
        <v>Renee Watkins</v>
      </c>
      <c r="E10" s="5" t="str">
        <f>VLOOKUP(A10,'main scores'!A:E,5,FALSE)</f>
        <v>Jacobs Ladder</v>
      </c>
      <c r="F10" s="6">
        <v>15031182</v>
      </c>
      <c r="G10" s="5" t="s">
        <v>144</v>
      </c>
      <c r="H10" s="44">
        <f>VLOOKUP(A10,'main scores'!A:H,8,FALSE)</f>
        <v>104</v>
      </c>
      <c r="I10" s="44">
        <f>VLOOKUP(A10,'main scores'!A:I,9,FALSE)</f>
        <v>53</v>
      </c>
      <c r="J10" s="44">
        <f t="shared" si="1"/>
        <v>157</v>
      </c>
      <c r="K10" s="45">
        <f>VLOOKUP(A10,'main scores'!A:K,11,FALSE)</f>
        <v>0.65416666666666667</v>
      </c>
      <c r="L10" s="44">
        <f>VLOOKUP(A10,'D10 - Sec C'!A:I,9,FALSE)</f>
        <v>14</v>
      </c>
      <c r="M10" s="60"/>
    </row>
    <row r="11" spans="1:15" x14ac:dyDescent="0.25">
      <c r="A11" s="6">
        <v>111</v>
      </c>
      <c r="B11" s="6" t="s">
        <v>27</v>
      </c>
      <c r="C11" s="3" t="e">
        <f>IFERROR(VLOOKUP(A11,'D2 - Sec A'!$A:$A,2,FALSE),IFERROR(VLOOKUP(A11,'D2 - Sec B'!$A:$A,2,FALSE),IFERROR(VLOOKUP(A11,'D10 - Sec C'!$A:$A,2,FALSE),VLOOKUP(A11,'D10 - Sec D'!$A:$A,2,FALSE))))</f>
        <v>#REF!</v>
      </c>
      <c r="D11" s="5" t="str">
        <f>VLOOKUP(A11,'main scores'!A:D,4,FALSE)</f>
        <v>Naomi Watkins</v>
      </c>
      <c r="E11" s="5" t="str">
        <f>VLOOKUP(A11,'main scores'!A:E,5,FALSE)</f>
        <v>Domino Double Six</v>
      </c>
      <c r="F11" s="6">
        <v>15031183</v>
      </c>
      <c r="G11" s="5" t="s">
        <v>144</v>
      </c>
      <c r="H11" s="44">
        <f>VLOOKUP(A11,'main scores'!A:H,8,FALSE)</f>
        <v>94</v>
      </c>
      <c r="I11" s="44">
        <f>VLOOKUP(A11,'main scores'!A:I,9,FALSE)</f>
        <v>43</v>
      </c>
      <c r="J11" s="44">
        <f t="shared" si="1"/>
        <v>137</v>
      </c>
      <c r="K11" s="45">
        <f>VLOOKUP(A11,'main scores'!A:K,11,FALSE)</f>
        <v>0.5708333333333333</v>
      </c>
      <c r="L11" s="44">
        <f>VLOOKUP(A11,'D10 - Sec D'!A:I,9,FALSE)</f>
        <v>20</v>
      </c>
      <c r="M11" s="60"/>
    </row>
    <row r="12" spans="1:15" x14ac:dyDescent="0.25">
      <c r="A12" s="61"/>
      <c r="B12" s="67"/>
      <c r="C12" s="68"/>
      <c r="D12" s="62"/>
      <c r="E12" s="62"/>
      <c r="F12" s="63"/>
      <c r="G12" s="62"/>
      <c r="H12" s="64"/>
      <c r="I12" s="64"/>
      <c r="J12" s="64"/>
      <c r="K12" s="65" t="s">
        <v>277</v>
      </c>
      <c r="M12" s="60">
        <f>SMALL(L8:L11,1)+SMALL(L8:L11,2)+SMALL(L8:L11,3)</f>
        <v>35</v>
      </c>
    </row>
    <row r="13" spans="1:15" x14ac:dyDescent="0.25">
      <c r="A13" s="6">
        <v>14</v>
      </c>
      <c r="B13" s="6" t="s">
        <v>24</v>
      </c>
      <c r="C13" s="3" t="e">
        <f>IFERROR(VLOOKUP(A13,'D2 - Sec A'!$A:$A,2,FALSE),IFERROR(VLOOKUP(A13,'D2 - Sec B'!$A:$A,2,FALSE),IFERROR(VLOOKUP(A13,'D10 - Sec C'!$A:$A,2,FALSE),VLOOKUP(A13,'D10 - Sec D'!$A:$A,2,FALSE))))</f>
        <v>#N/A</v>
      </c>
      <c r="D13" s="5" t="str">
        <f>VLOOKUP(A13,'main scores'!A:D,4,FALSE)</f>
        <v>Rachel Coke</v>
      </c>
      <c r="E13" s="5" t="str">
        <f>VLOOKUP(A13,'main scores'!A:E,5,FALSE)</f>
        <v>Willow The Wisp</v>
      </c>
      <c r="F13" s="6">
        <v>15031031</v>
      </c>
      <c r="G13" s="5" t="s">
        <v>147</v>
      </c>
      <c r="H13" s="44">
        <f>VLOOKUP(A13,'main scores'!A:H,8,FALSE)</f>
        <v>84</v>
      </c>
      <c r="I13" s="44">
        <f>VLOOKUP(A13,'main scores'!A:I,9,FALSE)</f>
        <v>44</v>
      </c>
      <c r="J13" s="44">
        <f t="shared" ref="J13:J16" si="2">H13+I13</f>
        <v>128</v>
      </c>
      <c r="K13" s="45">
        <f>VLOOKUP(A13,'main scores'!A:K,11,FALSE)</f>
        <v>0.51200000000000001</v>
      </c>
      <c r="L13" s="55">
        <f>VLOOKUP(A13,'D2 - Sec A'!A:I,9,FALSE)</f>
        <v>27</v>
      </c>
      <c r="M13" s="57"/>
    </row>
    <row r="14" spans="1:15" x14ac:dyDescent="0.25">
      <c r="A14" s="6">
        <v>44</v>
      </c>
      <c r="B14" s="6" t="s">
        <v>25</v>
      </c>
      <c r="C14" s="3" t="e">
        <f>IFERROR(VLOOKUP(A14,'D2 - Sec A'!$A:$A,2,FALSE),IFERROR(VLOOKUP(A14,'D2 - Sec B'!$A:$A,2,FALSE),IFERROR(VLOOKUP(A14,'D10 - Sec C'!$A:$A,2,FALSE),VLOOKUP(A14,'D10 - Sec D'!$A:$A,2,FALSE))))</f>
        <v>#N/A</v>
      </c>
      <c r="D14" s="5" t="str">
        <f>VLOOKUP(A14,'main scores'!A:D,4,FALSE)</f>
        <v>Karen Gobey</v>
      </c>
      <c r="E14" s="5" t="str">
        <f>VLOOKUP(A14,'main scores'!A:E,5,FALSE)</f>
        <v>Innocent Violet</v>
      </c>
      <c r="F14" s="6">
        <v>15031139</v>
      </c>
      <c r="G14" s="5" t="s">
        <v>147</v>
      </c>
      <c r="H14" s="44">
        <f>VLOOKUP(A14,'main scores'!A:H,8,FALSE)</f>
        <v>109</v>
      </c>
      <c r="I14" s="44">
        <f>VLOOKUP(A14,'main scores'!A:I,9,FALSE)</f>
        <v>54</v>
      </c>
      <c r="J14" s="44">
        <f t="shared" si="2"/>
        <v>163</v>
      </c>
      <c r="K14" s="45">
        <f>VLOOKUP(A14,'main scores'!A:K,11,FALSE)</f>
        <v>0.65200000000000002</v>
      </c>
      <c r="L14" s="44">
        <f>VLOOKUP(A14,'D2 - Sec B'!A:I,9,FALSE)</f>
        <v>8</v>
      </c>
      <c r="M14" s="60"/>
    </row>
    <row r="15" spans="1:15" x14ac:dyDescent="0.25">
      <c r="A15" s="6">
        <v>74</v>
      </c>
      <c r="B15" s="6" t="s">
        <v>26</v>
      </c>
      <c r="C15" s="3" t="e">
        <f>IFERROR(VLOOKUP(A15,'D2 - Sec A'!$A:$A,2,FALSE),IFERROR(VLOOKUP(A15,'D2 - Sec B'!$A:$A,2,FALSE),IFERROR(VLOOKUP(A15,'D10 - Sec C'!$A:$A,2,FALSE),VLOOKUP(A15,'D10 - Sec D'!$A:$A,2,FALSE))))</f>
        <v>#N/A</v>
      </c>
      <c r="D15" s="5" t="str">
        <f>VLOOKUP(A15,'main scores'!A:D,4,FALSE)</f>
        <v>Sharon Moss</v>
      </c>
      <c r="E15" s="5" t="str">
        <f>VLOOKUP(A15,'main scores'!A:E,5,FALSE)</f>
        <v>Mister Tumble</v>
      </c>
      <c r="F15" s="6">
        <v>15031114</v>
      </c>
      <c r="G15" s="5" t="s">
        <v>147</v>
      </c>
      <c r="H15" s="44">
        <f>VLOOKUP(A15,'main scores'!A:H,8,FALSE)</f>
        <v>103</v>
      </c>
      <c r="I15" s="44">
        <f>VLOOKUP(A15,'main scores'!A:I,9,FALSE)</f>
        <v>54</v>
      </c>
      <c r="J15" s="44">
        <f t="shared" si="2"/>
        <v>157</v>
      </c>
      <c r="K15" s="45">
        <f>VLOOKUP(A15,'main scores'!A:K,11,FALSE)</f>
        <v>0.65416666666666667</v>
      </c>
      <c r="L15" s="44">
        <f>VLOOKUP(A15,'D10 - Sec C'!A:I,9,FALSE)</f>
        <v>13</v>
      </c>
      <c r="M15" s="60"/>
    </row>
    <row r="16" spans="1:15" x14ac:dyDescent="0.25">
      <c r="A16" s="6">
        <v>104</v>
      </c>
      <c r="B16" s="6" t="s">
        <v>27</v>
      </c>
      <c r="C16" s="3" t="e">
        <f>IFERROR(VLOOKUP(A16,'D2 - Sec A'!$A:$A,2,FALSE),IFERROR(VLOOKUP(A16,'D2 - Sec B'!$A:$A,2,FALSE),IFERROR(VLOOKUP(A16,'D10 - Sec C'!$A:$A,2,FALSE),VLOOKUP(A16,'D10 - Sec D'!$A:$A,2,FALSE))))</f>
        <v>#REF!</v>
      </c>
      <c r="D16" s="5" t="str">
        <f>VLOOKUP(A16,'main scores'!A:D,4,FALSE)</f>
        <v>Justine Jackman</v>
      </c>
      <c r="E16" s="5" t="str">
        <f>VLOOKUP(A16,'main scores'!A:E,5,FALSE)</f>
        <v>Master McCoy</v>
      </c>
      <c r="F16" s="6">
        <v>15031050</v>
      </c>
      <c r="G16" s="5" t="s">
        <v>147</v>
      </c>
      <c r="H16" s="44">
        <f>VLOOKUP(A16,'main scores'!A:H,8,FALSE)</f>
        <v>92.5</v>
      </c>
      <c r="I16" s="44">
        <f>VLOOKUP(A16,'main scores'!A:I,9,FALSE)</f>
        <v>44</v>
      </c>
      <c r="J16" s="44">
        <f t="shared" si="2"/>
        <v>136.5</v>
      </c>
      <c r="K16" s="45">
        <f>VLOOKUP(A16,'main scores'!A:K,11,FALSE)</f>
        <v>0.56874999999999998</v>
      </c>
      <c r="L16" s="44">
        <f>VLOOKUP(A16,'D10 - Sec D'!A:I,9,FALSE)</f>
        <v>21</v>
      </c>
      <c r="M16" s="60"/>
    </row>
    <row r="17" spans="1:13" x14ac:dyDescent="0.25">
      <c r="A17" s="61"/>
      <c r="B17" s="67"/>
      <c r="C17" s="68"/>
      <c r="D17" s="62"/>
      <c r="E17" s="62"/>
      <c r="F17" s="63"/>
      <c r="G17" s="62"/>
      <c r="H17" s="64"/>
      <c r="I17" s="64"/>
      <c r="J17" s="64"/>
      <c r="K17" s="65" t="s">
        <v>277</v>
      </c>
      <c r="L17" s="64"/>
      <c r="M17" s="66">
        <f>SMALL(L13:L16,1)+SMALL(L13:L16,2)+SMALL(L13:L16,3)</f>
        <v>42</v>
      </c>
    </row>
    <row r="18" spans="1:13" x14ac:dyDescent="0.25">
      <c r="A18" s="6">
        <v>8</v>
      </c>
      <c r="B18" s="6" t="s">
        <v>24</v>
      </c>
      <c r="C18" s="3" t="e">
        <f>IFERROR(VLOOKUP(A18,'D2 - Sec A'!$A:$A,2,FALSE),IFERROR(VLOOKUP(A18,'D2 - Sec B'!$A:$A,2,FALSE),IFERROR(VLOOKUP(A18,'D10 - Sec C'!$A:$A,2,FALSE),VLOOKUP(A18,'D10 - Sec D'!$A:$A,2,FALSE))))</f>
        <v>#N/A</v>
      </c>
      <c r="D18" s="5" t="str">
        <f>VLOOKUP(A18,'main scores'!A:D,4,FALSE)</f>
        <v>Laura Nelmes</v>
      </c>
      <c r="E18" s="5" t="str">
        <f>VLOOKUP(A18,'main scores'!A:E,5,FALSE)</f>
        <v>Home Farm Lily</v>
      </c>
      <c r="F18" s="6">
        <v>15031116</v>
      </c>
      <c r="G18" s="5" t="s">
        <v>145</v>
      </c>
      <c r="H18" s="55">
        <f>VLOOKUP(A18,'main scores'!A:H,8,FALSE)</f>
        <v>106</v>
      </c>
      <c r="I18" s="55">
        <f>VLOOKUP(A18,'main scores'!A:I,9,FALSE)</f>
        <v>49</v>
      </c>
      <c r="J18" s="55">
        <f t="shared" ref="J18:J21" si="3">H18+I18</f>
        <v>155</v>
      </c>
      <c r="K18" s="56">
        <f>VLOOKUP(A18,'main scores'!A:K,11,FALSE)</f>
        <v>0.62</v>
      </c>
      <c r="L18" s="55">
        <f>VLOOKUP(A18,'D2 - Sec A'!A:I,9,FALSE)</f>
        <v>12</v>
      </c>
      <c r="M18" s="57"/>
    </row>
    <row r="19" spans="1:13" x14ac:dyDescent="0.25">
      <c r="A19" s="6">
        <v>38</v>
      </c>
      <c r="B19" s="6" t="s">
        <v>25</v>
      </c>
      <c r="C19" s="3" t="e">
        <f>IFERROR(VLOOKUP(A19,'D2 - Sec A'!$A:$A,2,FALSE),IFERROR(VLOOKUP(A19,'D2 - Sec B'!$A:$A,2,FALSE),IFERROR(VLOOKUP(A19,'D10 - Sec C'!$A:$A,2,FALSE),VLOOKUP(A19,'D10 - Sec D'!$A:$A,2,FALSE))))</f>
        <v>#N/A</v>
      </c>
      <c r="D19" s="5" t="str">
        <f>VLOOKUP(A19,'main scores'!A:D,4,FALSE)</f>
        <v>Samantha Gibbs</v>
      </c>
      <c r="E19" s="5" t="str">
        <f>VLOOKUP(A19,'main scores'!A:E,5,FALSE)</f>
        <v>Emilius</v>
      </c>
      <c r="F19" s="6">
        <v>15031137</v>
      </c>
      <c r="G19" s="5" t="s">
        <v>145</v>
      </c>
      <c r="H19" s="44">
        <f>VLOOKUP(A19,'main scores'!A:H,8,FALSE)</f>
        <v>112.5</v>
      </c>
      <c r="I19" s="44">
        <f>VLOOKUP(A19,'main scores'!A:I,9,FALSE)</f>
        <v>58</v>
      </c>
      <c r="J19" s="44">
        <f t="shared" si="3"/>
        <v>170.5</v>
      </c>
      <c r="K19" s="45">
        <f>VLOOKUP(A19,'main scores'!A:K,11,FALSE)</f>
        <v>0.68200000000000005</v>
      </c>
      <c r="L19" s="44">
        <f>VLOOKUP(A19,'D2 - Sec B'!A:I,9,FALSE)</f>
        <v>2</v>
      </c>
      <c r="M19" s="60"/>
    </row>
    <row r="20" spans="1:13" x14ac:dyDescent="0.25">
      <c r="A20" s="6">
        <v>68</v>
      </c>
      <c r="B20" s="6" t="s">
        <v>26</v>
      </c>
      <c r="C20" s="3" t="e">
        <f>IFERROR(VLOOKUP(A20,'D2 - Sec A'!$A:$A,2,FALSE),IFERROR(VLOOKUP(A20,'D2 - Sec B'!$A:$A,2,FALSE),IFERROR(VLOOKUP(A20,'D10 - Sec C'!$A:$A,2,FALSE),VLOOKUP(A20,'D10 - Sec D'!$A:$A,2,FALSE))))</f>
        <v>#N/A</v>
      </c>
      <c r="D20" s="5" t="str">
        <f>VLOOKUP(A20,'main scores'!A:D,4,FALSE)</f>
        <v>Shanice Walton</v>
      </c>
      <c r="E20" s="5" t="str">
        <f>VLOOKUP(A20,'main scores'!A:E,5,FALSE)</f>
        <v>Masque</v>
      </c>
      <c r="F20" s="6">
        <v>15031104</v>
      </c>
      <c r="G20" s="5" t="s">
        <v>145</v>
      </c>
      <c r="H20" s="44">
        <f>VLOOKUP(A20,'main scores'!A:H,8,FALSE)</f>
        <v>101.5</v>
      </c>
      <c r="I20" s="44">
        <f>VLOOKUP(A20,'main scores'!A:I,9,FALSE)</f>
        <v>51</v>
      </c>
      <c r="J20" s="44">
        <f t="shared" si="3"/>
        <v>152.5</v>
      </c>
      <c r="K20" s="45">
        <f>VLOOKUP(A20,'main scores'!A:K,11,FALSE)</f>
        <v>0.63541666666666663</v>
      </c>
      <c r="L20" s="44">
        <f>VLOOKUP(A20,'D10 - Sec C'!A:I,9,FALSE)</f>
        <v>20</v>
      </c>
      <c r="M20" s="60"/>
    </row>
    <row r="21" spans="1:13" x14ac:dyDescent="0.25">
      <c r="A21" s="6">
        <v>98</v>
      </c>
      <c r="B21" s="6" t="s">
        <v>27</v>
      </c>
      <c r="C21" s="3" t="e">
        <f>IFERROR(VLOOKUP(A21,'D2 - Sec A'!$A:$A,2,FALSE),IFERROR(VLOOKUP(A21,'D2 - Sec B'!$A:$A,2,FALSE),IFERROR(VLOOKUP(A21,'D10 - Sec C'!$A:$A,2,FALSE),VLOOKUP(A21,'D10 - Sec D'!$A:$A,2,FALSE))))</f>
        <v>#REF!</v>
      </c>
      <c r="D21" s="5" t="str">
        <f>VLOOKUP(A21,'main scores'!A:D,4,FALSE)</f>
        <v>Fiona Hunt</v>
      </c>
      <c r="E21" s="5" t="str">
        <f>VLOOKUP(A21,'main scores'!A:E,5,FALSE)</f>
        <v>Miss Congeniality</v>
      </c>
      <c r="F21" s="6">
        <v>15031165</v>
      </c>
      <c r="G21" s="5" t="s">
        <v>145</v>
      </c>
      <c r="H21" s="44">
        <f>VLOOKUP(A21,'main scores'!A:H,8,FALSE)</f>
        <v>91</v>
      </c>
      <c r="I21" s="44">
        <f>VLOOKUP(A21,'main scores'!A:I,9,FALSE)</f>
        <v>37</v>
      </c>
      <c r="J21" s="44">
        <f t="shared" si="3"/>
        <v>128</v>
      </c>
      <c r="K21" s="45">
        <f>VLOOKUP(A21,'main scores'!A:K,11,FALSE)</f>
        <v>0.53333333333333333</v>
      </c>
      <c r="L21" s="44">
        <f>VLOOKUP(A21,'D10 - Sec D'!A:I,9,FALSE)</f>
        <v>23</v>
      </c>
      <c r="M21" s="60"/>
    </row>
    <row r="22" spans="1:13" x14ac:dyDescent="0.25">
      <c r="A22" s="61"/>
      <c r="B22" s="67"/>
      <c r="C22" s="68"/>
      <c r="D22" s="62"/>
      <c r="E22" s="62"/>
      <c r="F22" s="63"/>
      <c r="G22" s="62"/>
      <c r="K22" s="45" t="s">
        <v>277</v>
      </c>
      <c r="M22" s="60">
        <f>SMALL(L18:L21,1)+SMALL(L18:L21,2)+SMALL(L18:L21,3)</f>
        <v>34</v>
      </c>
    </row>
    <row r="23" spans="1:13" x14ac:dyDescent="0.25">
      <c r="A23" s="6">
        <v>3</v>
      </c>
      <c r="B23" s="6" t="s">
        <v>24</v>
      </c>
      <c r="C23" s="3" t="e">
        <f>IFERROR(VLOOKUP(A23,'D2 - Sec A'!$A:$A,2,FALSE),IFERROR(VLOOKUP(A23,'D2 - Sec B'!$A:$A,2,FALSE),IFERROR(VLOOKUP(A23,'D10 - Sec C'!$A:$A,2,FALSE),VLOOKUP(A23,'D10 - Sec D'!$A:$A,2,FALSE))))</f>
        <v>#N/A</v>
      </c>
      <c r="D23" s="5" t="str">
        <f>VLOOKUP(A23,'main scores'!A:D,4,FALSE)</f>
        <v>Sally Gardiner</v>
      </c>
      <c r="E23" s="5" t="str">
        <f>VLOOKUP(A23,'main scores'!A:E,5,FALSE)</f>
        <v>Rufus Rocks</v>
      </c>
      <c r="F23" s="6">
        <v>15023336</v>
      </c>
      <c r="G23" s="5" t="s">
        <v>159</v>
      </c>
      <c r="H23" s="55">
        <f>VLOOKUP(A23,'main scores'!A:H,8,FALSE)</f>
        <v>107.5</v>
      </c>
      <c r="I23" s="55">
        <f>VLOOKUP(A23,'main scores'!A:I,9,FALSE)</f>
        <v>51</v>
      </c>
      <c r="J23" s="55">
        <f t="shared" ref="J23:J26" si="4">H23+I23</f>
        <v>158.5</v>
      </c>
      <c r="K23" s="56">
        <f>VLOOKUP(A23,'main scores'!A:K,11,FALSE)</f>
        <v>0.63400000000000001</v>
      </c>
      <c r="L23" s="55">
        <f>VLOOKUP(A23,'D2 - Sec A'!A:I,9,FALSE)</f>
        <v>10</v>
      </c>
      <c r="M23" s="57"/>
    </row>
    <row r="24" spans="1:13" x14ac:dyDescent="0.25">
      <c r="A24" s="6">
        <v>33</v>
      </c>
      <c r="B24" s="6" t="s">
        <v>25</v>
      </c>
      <c r="C24" s="3" t="e">
        <f>IFERROR(VLOOKUP(A24,'D2 - Sec A'!$A:$A,2,FALSE),IFERROR(VLOOKUP(A24,'D2 - Sec B'!$A:$A,2,FALSE),IFERROR(VLOOKUP(A24,'D10 - Sec C'!$A:$A,2,FALSE),VLOOKUP(A24,'D10 - Sec D'!$A:$A,2,FALSE))))</f>
        <v>#N/A</v>
      </c>
      <c r="D24" s="5" t="str">
        <f>VLOOKUP(A24,'main scores'!A:D,4,FALSE)</f>
        <v>Janet Knight</v>
      </c>
      <c r="E24" s="5" t="str">
        <f>VLOOKUP(A24,'main scores'!A:E,5,FALSE)</f>
        <v>Johnny II</v>
      </c>
      <c r="F24" s="6">
        <v>15023952</v>
      </c>
      <c r="G24" s="5" t="s">
        <v>159</v>
      </c>
      <c r="H24" s="44">
        <f>VLOOKUP(A24,'main scores'!A:H,8,FALSE)</f>
        <v>114</v>
      </c>
      <c r="I24" s="44">
        <f>VLOOKUP(A24,'main scores'!A:I,9,FALSE)</f>
        <v>55</v>
      </c>
      <c r="J24" s="44">
        <f t="shared" si="4"/>
        <v>169</v>
      </c>
      <c r="K24" s="45">
        <f>VLOOKUP(A24,'main scores'!A:K,11,FALSE)</f>
        <v>0.67600000000000005</v>
      </c>
      <c r="L24" s="44">
        <f>VLOOKUP(A24,'D2 - Sec B'!A:I,9,FALSE)</f>
        <v>3</v>
      </c>
      <c r="M24" s="60"/>
    </row>
    <row r="25" spans="1:13" x14ac:dyDescent="0.25">
      <c r="A25" s="6">
        <v>63</v>
      </c>
      <c r="B25" s="6" t="s">
        <v>26</v>
      </c>
      <c r="C25" s="3" t="e">
        <f>IFERROR(VLOOKUP(A25,'D2 - Sec A'!$A:$A,2,FALSE),IFERROR(VLOOKUP(A25,'D2 - Sec B'!$A:$A,2,FALSE),IFERROR(VLOOKUP(A25,'D10 - Sec C'!$A:$A,2,FALSE),VLOOKUP(A25,'D10 - Sec D'!$A:$A,2,FALSE))))</f>
        <v>#N/A</v>
      </c>
      <c r="D25" s="5" t="str">
        <f>VLOOKUP(A25,'main scores'!A:D,4,FALSE)</f>
        <v>Stacey Martin</v>
      </c>
      <c r="E25" s="5" t="str">
        <f>VLOOKUP(A25,'main scores'!A:E,5,FALSE)</f>
        <v>Ladykillers Little John</v>
      </c>
      <c r="F25" s="6">
        <v>15023639</v>
      </c>
      <c r="G25" s="5" t="s">
        <v>159</v>
      </c>
      <c r="H25" s="44">
        <f>VLOOKUP(A25,'main scores'!A:H,8,FALSE)</f>
        <v>110</v>
      </c>
      <c r="I25" s="44">
        <f>VLOOKUP(A25,'main scores'!A:I,9,FALSE)</f>
        <v>56</v>
      </c>
      <c r="J25" s="44">
        <f t="shared" si="4"/>
        <v>166</v>
      </c>
      <c r="K25" s="45">
        <f>VLOOKUP(A25,'main scores'!A:K,11,FALSE)</f>
        <v>0.69166666666666665</v>
      </c>
      <c r="L25" s="44">
        <f>VLOOKUP(A25,'D10 - Sec C'!A:I,9,FALSE)</f>
        <v>2</v>
      </c>
      <c r="M25" s="60"/>
    </row>
    <row r="26" spans="1:13" x14ac:dyDescent="0.25">
      <c r="A26" s="6">
        <v>93</v>
      </c>
      <c r="B26" s="6" t="s">
        <v>27</v>
      </c>
      <c r="C26" s="3" t="e">
        <f>IFERROR(VLOOKUP(A26,'D2 - Sec A'!$A:$A,2,FALSE),IFERROR(VLOOKUP(A26,'D2 - Sec B'!$A:$A,2,FALSE),IFERROR(VLOOKUP(A26,'D10 - Sec C'!$A:$A,2,FALSE),VLOOKUP(A26,'D10 - Sec D'!$A:$A,2,FALSE))))</f>
        <v>#REF!</v>
      </c>
      <c r="D26" s="5" t="str">
        <f>VLOOKUP(A26,'main scores'!A:D,4,FALSE)</f>
        <v>Melanie Lawless</v>
      </c>
      <c r="E26" s="5" t="str">
        <f>VLOOKUP(A26,'main scores'!A:E,5,FALSE)</f>
        <v>Fosters Boy</v>
      </c>
      <c r="F26" s="6">
        <v>15023208</v>
      </c>
      <c r="G26" s="5" t="s">
        <v>159</v>
      </c>
      <c r="H26" s="44">
        <f>VLOOKUP(A26,'main scores'!A:H,8,FALSE)</f>
        <v>97</v>
      </c>
      <c r="I26" s="44">
        <f>VLOOKUP(A26,'main scores'!A:I,9,FALSE)</f>
        <v>46</v>
      </c>
      <c r="J26" s="44">
        <f t="shared" si="4"/>
        <v>143</v>
      </c>
      <c r="K26" s="45">
        <f>VLOOKUP(A26,'main scores'!A:K,11,FALSE)</f>
        <v>0.59583333333333333</v>
      </c>
      <c r="L26" s="44">
        <f>VLOOKUP(A26,'D10 - Sec D'!A:I,9,FALSE)</f>
        <v>13</v>
      </c>
      <c r="M26" s="60"/>
    </row>
    <row r="27" spans="1:13" x14ac:dyDescent="0.25">
      <c r="A27" s="61"/>
      <c r="B27" s="67"/>
      <c r="C27" s="68"/>
      <c r="D27" s="62"/>
      <c r="E27" s="62"/>
      <c r="F27" s="63"/>
      <c r="G27" s="62"/>
      <c r="H27" s="64"/>
      <c r="I27" s="64"/>
      <c r="J27" s="64"/>
      <c r="K27" s="65" t="s">
        <v>277</v>
      </c>
      <c r="L27" s="64" t="s">
        <v>295</v>
      </c>
      <c r="M27" s="66">
        <f>SMALL(L23:L26,1)+SMALL(L23:L26,2)+SMALL(L23:L26,3)</f>
        <v>15</v>
      </c>
    </row>
    <row r="28" spans="1:13" x14ac:dyDescent="0.25">
      <c r="A28" s="6">
        <v>10</v>
      </c>
      <c r="B28" s="6" t="s">
        <v>24</v>
      </c>
      <c r="C28" s="3" t="e">
        <f>IFERROR(VLOOKUP(A28,'D2 - Sec A'!$A:$A,2,FALSE),IFERROR(VLOOKUP(A28,'D2 - Sec B'!$A:$A,2,FALSE),IFERROR(VLOOKUP(A28,'D10 - Sec C'!$A:$A,2,FALSE),VLOOKUP(A28,'D10 - Sec D'!$A:$A,2,FALSE))))</f>
        <v>#N/A</v>
      </c>
      <c r="D28" s="5"/>
      <c r="E28" s="5"/>
      <c r="F28" s="6"/>
      <c r="G28" s="5"/>
      <c r="H28" s="55"/>
      <c r="I28" s="55"/>
      <c r="J28" s="55"/>
      <c r="K28" s="56"/>
      <c r="L28" s="55"/>
      <c r="M28" s="57"/>
    </row>
    <row r="29" spans="1:13" x14ac:dyDescent="0.25">
      <c r="A29" s="6">
        <v>40</v>
      </c>
      <c r="B29" s="6" t="s">
        <v>25</v>
      </c>
      <c r="C29" s="3" t="e">
        <f>IFERROR(VLOOKUP(A29,'D2 - Sec A'!$A:$A,2,FALSE),IFERROR(VLOOKUP(A29,'D2 - Sec B'!$A:$A,2,FALSE),IFERROR(VLOOKUP(A29,'D10 - Sec C'!$A:$A,2,FALSE),VLOOKUP(A29,'D10 - Sec D'!$A:$A,2,FALSE))))</f>
        <v>#N/A</v>
      </c>
      <c r="D29" s="5" t="str">
        <f>VLOOKUP(A29,'main scores'!A:D,4,FALSE)</f>
        <v>Ceri</v>
      </c>
      <c r="E29" s="5" t="str">
        <f>VLOOKUP(A29,'main scores'!A:E,5,FALSE)</f>
        <v>Tia Maria</v>
      </c>
      <c r="F29" s="6">
        <v>15023249</v>
      </c>
      <c r="G29" s="5" t="s">
        <v>171</v>
      </c>
      <c r="H29" s="44">
        <f>VLOOKUP(A29,'main scores'!A:H,8,FALSE)</f>
        <v>109.5</v>
      </c>
      <c r="I29" s="44">
        <f>VLOOKUP(A29,'main scores'!A:I,9,FALSE)</f>
        <v>49</v>
      </c>
      <c r="J29" s="44">
        <f t="shared" ref="J28:J31" si="5">H29+I29</f>
        <v>158.5</v>
      </c>
      <c r="K29" s="45">
        <f>VLOOKUP(A29,'main scores'!A:K,11,FALSE)</f>
        <v>0.63400000000000001</v>
      </c>
      <c r="L29" s="44">
        <f>VLOOKUP(A29,'D2 - Sec B'!A:I,9,FALSE)</f>
        <v>15</v>
      </c>
      <c r="M29" s="60"/>
    </row>
    <row r="30" spans="1:13" x14ac:dyDescent="0.25">
      <c r="A30" s="6">
        <v>70</v>
      </c>
      <c r="B30" s="6" t="s">
        <v>26</v>
      </c>
      <c r="C30" s="3" t="e">
        <f>IFERROR(VLOOKUP(A30,'D2 - Sec A'!$A:$A,2,FALSE),IFERROR(VLOOKUP(A30,'D2 - Sec B'!$A:$A,2,FALSE),IFERROR(VLOOKUP(A30,'D10 - Sec C'!$A:$A,2,FALSE),VLOOKUP(A30,'D10 - Sec D'!$A:$A,2,FALSE))))</f>
        <v>#N/A</v>
      </c>
      <c r="D30" s="5" t="str">
        <f>VLOOKUP(A30,'main scores'!A:D,4,FALSE)</f>
        <v>Kate Raynor</v>
      </c>
      <c r="E30" s="5" t="str">
        <f>VLOOKUP(A30,'main scores'!A:E,5,FALSE)</f>
        <v>Paxford Whitney</v>
      </c>
      <c r="F30" s="6">
        <v>15023187</v>
      </c>
      <c r="G30" s="5" t="s">
        <v>171</v>
      </c>
      <c r="H30" s="44">
        <f>VLOOKUP(A30,'main scores'!A:H,8,FALSE)</f>
        <v>109.5</v>
      </c>
      <c r="I30" s="44">
        <f>VLOOKUP(A30,'main scores'!A:I,9,FALSE)</f>
        <v>55</v>
      </c>
      <c r="J30" s="44">
        <f t="shared" si="5"/>
        <v>164.5</v>
      </c>
      <c r="K30" s="45">
        <f>VLOOKUP(A30,'main scores'!A:K,11,FALSE)</f>
        <v>0.68541666666666667</v>
      </c>
      <c r="L30" s="44">
        <f>VLOOKUP(A30,'D10 - Sec C'!A:I,9,FALSE)</f>
        <v>5</v>
      </c>
      <c r="M30" s="60"/>
    </row>
    <row r="31" spans="1:13" x14ac:dyDescent="0.25">
      <c r="A31" s="6">
        <v>100</v>
      </c>
      <c r="B31" s="6" t="s">
        <v>27</v>
      </c>
      <c r="C31" s="3" t="e">
        <f>IFERROR(VLOOKUP(A31,'D2 - Sec A'!$A:$A,2,FALSE),IFERROR(VLOOKUP(A31,'D2 - Sec B'!$A:$A,2,FALSE),IFERROR(VLOOKUP(A31,'D10 - Sec C'!$A:$A,2,FALSE),VLOOKUP(A31,'D10 - Sec D'!$A:$A,2,FALSE))))</f>
        <v>#REF!</v>
      </c>
      <c r="D31" s="5" t="str">
        <f>VLOOKUP(A31,'main scores'!A:D,4,FALSE)</f>
        <v>Rachel James</v>
      </c>
      <c r="E31" s="5" t="str">
        <f>VLOOKUP(A31,'main scores'!A:E,5,FALSE)</f>
        <v>Alone</v>
      </c>
      <c r="F31" s="6">
        <v>15023754</v>
      </c>
      <c r="G31" s="5" t="s">
        <v>171</v>
      </c>
      <c r="H31" s="44">
        <f>VLOOKUP(A31,'main scores'!A:H,8,FALSE)</f>
        <v>85</v>
      </c>
      <c r="I31" s="44">
        <f>VLOOKUP(A31,'main scores'!A:I,9,FALSE)</f>
        <v>39</v>
      </c>
      <c r="J31" s="44">
        <f t="shared" si="5"/>
        <v>124</v>
      </c>
      <c r="K31" s="45">
        <f>VLOOKUP(A31,'main scores'!A:K,11,FALSE)</f>
        <v>0.51666666666666672</v>
      </c>
      <c r="L31" s="44">
        <f>VLOOKUP(A31,'D10 - Sec D'!A:I,9,FALSE)</f>
        <v>25</v>
      </c>
      <c r="M31" s="60"/>
    </row>
    <row r="32" spans="1:13" x14ac:dyDescent="0.25">
      <c r="A32" s="61"/>
      <c r="B32" s="67"/>
      <c r="C32" s="68"/>
      <c r="D32" s="62"/>
      <c r="E32" s="62"/>
      <c r="F32" s="63"/>
      <c r="G32" s="62"/>
      <c r="K32" s="45" t="s">
        <v>277</v>
      </c>
      <c r="M32" s="60">
        <f>SMALL(L28:L31,1)+SMALL(L28:L31,2)+SMALL(L28:L31,3)</f>
        <v>45</v>
      </c>
    </row>
    <row r="33" spans="1:13" x14ac:dyDescent="0.25">
      <c r="A33" s="6">
        <v>15</v>
      </c>
      <c r="B33" s="6" t="s">
        <v>24</v>
      </c>
      <c r="C33" s="3" t="e">
        <f>IFERROR(VLOOKUP(A33,'D2 - Sec A'!$A:$A,2,FALSE),IFERROR(VLOOKUP(A33,'D2 - Sec B'!$A:$A,2,FALSE),IFERROR(VLOOKUP(A33,'D10 - Sec C'!$A:$A,2,FALSE),VLOOKUP(A33,'D10 - Sec D'!$A:$A,2,FALSE))))</f>
        <v>#N/A</v>
      </c>
      <c r="D33" s="5" t="str">
        <f>VLOOKUP(A33,'main scores'!A:D,4,FALSE)</f>
        <v>Alexis Symes</v>
      </c>
      <c r="E33" s="5" t="str">
        <f>VLOOKUP(A33,'main scores'!A:E,5,FALSE)</f>
        <v>Glen Carter</v>
      </c>
      <c r="F33" s="6">
        <v>15023671</v>
      </c>
      <c r="G33" s="5" t="s">
        <v>174</v>
      </c>
      <c r="H33" s="55">
        <f>VLOOKUP(A33,'main scores'!A:H,8,FALSE)</f>
        <v>114</v>
      </c>
      <c r="I33" s="55">
        <f>VLOOKUP(A33,'main scores'!A:I,9,FALSE)</f>
        <v>54</v>
      </c>
      <c r="J33" s="55">
        <f t="shared" ref="J33:J36" si="6">H33+I33</f>
        <v>168</v>
      </c>
      <c r="K33" s="56">
        <f>VLOOKUP(A33,'main scores'!A:K,11,FALSE)</f>
        <v>0.67200000000000004</v>
      </c>
      <c r="L33" s="55">
        <f>VLOOKUP(A33,'D2 - Sec A'!A:I,9,FALSE)</f>
        <v>4</v>
      </c>
      <c r="M33" s="57"/>
    </row>
    <row r="34" spans="1:13" x14ac:dyDescent="0.25">
      <c r="A34" s="6">
        <v>45</v>
      </c>
      <c r="B34" s="6" t="s">
        <v>25</v>
      </c>
      <c r="C34" s="3" t="e">
        <f>IFERROR(VLOOKUP(A34,'D2 - Sec A'!$A:$A,2,FALSE),IFERROR(VLOOKUP(A34,'D2 - Sec B'!$A:$A,2,FALSE),IFERROR(VLOOKUP(A34,'D10 - Sec C'!$A:$A,2,FALSE),VLOOKUP(A34,'D10 - Sec D'!$A:$A,2,FALSE))))</f>
        <v>#N/A</v>
      </c>
      <c r="D34" s="5" t="str">
        <f>VLOOKUP(A34,'main scores'!A:D,4,FALSE)</f>
        <v>Rachel Yeomans</v>
      </c>
      <c r="E34" s="5" t="str">
        <f>VLOOKUP(A34,'main scores'!A:E,5,FALSE)</f>
        <v>Dylan</v>
      </c>
      <c r="F34" s="6">
        <v>15023377</v>
      </c>
      <c r="G34" s="5" t="s">
        <v>174</v>
      </c>
      <c r="H34" s="44">
        <f>VLOOKUP(A34,'main scores'!A:H,8,FALSE)</f>
        <v>108</v>
      </c>
      <c r="I34" s="44">
        <f>VLOOKUP(A34,'main scores'!A:I,9,FALSE)</f>
        <v>53</v>
      </c>
      <c r="J34" s="44">
        <f t="shared" si="6"/>
        <v>161</v>
      </c>
      <c r="K34" s="45">
        <f>VLOOKUP(A34,'main scores'!A:K,11,FALSE)</f>
        <v>0.64400000000000002</v>
      </c>
      <c r="L34" s="44">
        <f>VLOOKUP(A34,'D2 - Sec B'!A:I,9,FALSE)</f>
        <v>12</v>
      </c>
      <c r="M34" s="60"/>
    </row>
    <row r="35" spans="1:13" x14ac:dyDescent="0.25">
      <c r="A35" s="6">
        <v>75</v>
      </c>
      <c r="B35" s="6" t="s">
        <v>26</v>
      </c>
      <c r="C35" s="3" t="e">
        <f>IFERROR(VLOOKUP(A35,'D2 - Sec A'!$A:$A,2,FALSE),IFERROR(VLOOKUP(A35,'D2 - Sec B'!$A:$A,2,FALSE),IFERROR(VLOOKUP(A35,'D10 - Sec C'!$A:$A,2,FALSE),VLOOKUP(A35,'D10 - Sec D'!$A:$A,2,FALSE))))</f>
        <v>#N/A</v>
      </c>
      <c r="D35" s="5" t="str">
        <f>VLOOKUP(A35,'main scores'!A:D,4,FALSE)</f>
        <v>Jenny Pickup</v>
      </c>
      <c r="E35" s="5" t="str">
        <f>VLOOKUP(A35,'main scores'!A:E,5,FALSE)</f>
        <v>Flightline Lucas</v>
      </c>
      <c r="F35" s="6">
        <v>15023319</v>
      </c>
      <c r="G35" s="5" t="s">
        <v>174</v>
      </c>
      <c r="H35" s="44">
        <f>VLOOKUP(A35,'main scores'!A:H,8,FALSE)</f>
        <v>106.5</v>
      </c>
      <c r="I35" s="44">
        <f>VLOOKUP(A35,'main scores'!A:I,9,FALSE)</f>
        <v>55</v>
      </c>
      <c r="J35" s="44">
        <f t="shared" si="6"/>
        <v>161.5</v>
      </c>
      <c r="K35" s="45">
        <f>VLOOKUP(A35,'main scores'!A:K,11,FALSE)</f>
        <v>0.67291666666666672</v>
      </c>
      <c r="L35" s="44">
        <f>VLOOKUP(A35,'D10 - Sec C'!A:I,9,FALSE)</f>
        <v>9</v>
      </c>
      <c r="M35" s="60"/>
    </row>
    <row r="36" spans="1:13" x14ac:dyDescent="0.25">
      <c r="A36" s="6">
        <v>105</v>
      </c>
      <c r="B36" s="6" t="s">
        <v>27</v>
      </c>
      <c r="C36" s="3" t="e">
        <f>IFERROR(VLOOKUP(A36,'D2 - Sec A'!$A:$A,2,FALSE),IFERROR(VLOOKUP(A36,'D2 - Sec B'!$A:$A,2,FALSE),IFERROR(VLOOKUP(A36,'D10 - Sec C'!$A:$A,2,FALSE),VLOOKUP(A36,'D10 - Sec D'!$A:$A,2,FALSE))))</f>
        <v>#REF!</v>
      </c>
      <c r="D36" s="5" t="str">
        <f>VLOOKUP(A36,'main scores'!A:D,4,FALSE)</f>
        <v>Georgina Bryce</v>
      </c>
      <c r="E36" s="5" t="str">
        <f>VLOOKUP(A36,'main scores'!A:E,5,FALSE)</f>
        <v>Trefaldwyn Dylan</v>
      </c>
      <c r="F36" s="6">
        <v>15023693</v>
      </c>
      <c r="G36" s="5" t="s">
        <v>174</v>
      </c>
      <c r="H36" s="44">
        <f>VLOOKUP(A36,'main scores'!A:H,8,FALSE)</f>
        <v>103</v>
      </c>
      <c r="I36" s="44">
        <f>VLOOKUP(A36,'main scores'!A:I,9,FALSE)</f>
        <v>54</v>
      </c>
      <c r="J36" s="44">
        <f t="shared" si="6"/>
        <v>157</v>
      </c>
      <c r="K36" s="45">
        <f>VLOOKUP(A36,'main scores'!A:K,11,FALSE)</f>
        <v>0.65416666666666667</v>
      </c>
      <c r="L36" s="44">
        <f>VLOOKUP(A36,'D10 - Sec D'!A:I,9,FALSE)</f>
        <v>5</v>
      </c>
      <c r="M36" s="60"/>
    </row>
    <row r="37" spans="1:13" x14ac:dyDescent="0.25">
      <c r="A37" s="61"/>
      <c r="B37" s="67"/>
      <c r="C37" s="68"/>
      <c r="D37" s="62"/>
      <c r="E37" s="62"/>
      <c r="F37" s="63"/>
      <c r="G37" s="62"/>
      <c r="H37" s="64"/>
      <c r="I37" s="64"/>
      <c r="J37" s="64"/>
      <c r="K37" s="65" t="s">
        <v>277</v>
      </c>
      <c r="L37" s="64" t="s">
        <v>296</v>
      </c>
      <c r="M37" s="66">
        <f>SMALL(L33:L36,1)+SMALL(L33:L36,2)+SMALL(L33:L36,3)</f>
        <v>18</v>
      </c>
    </row>
    <row r="38" spans="1:13" x14ac:dyDescent="0.25">
      <c r="A38" s="6">
        <v>26</v>
      </c>
      <c r="B38" s="6" t="s">
        <v>24</v>
      </c>
      <c r="C38" s="3" t="e">
        <f>IFERROR(VLOOKUP(A38,'D2 - Sec A'!$A:$A,2,FALSE),IFERROR(VLOOKUP(A38,'D2 - Sec B'!$A:$A,2,FALSE),IFERROR(VLOOKUP(A38,'D10 - Sec C'!$A:$A,2,FALSE),VLOOKUP(A38,'D10 - Sec D'!$A:$A,2,FALSE))))</f>
        <v>#N/A</v>
      </c>
      <c r="D38" s="5" t="str">
        <f>VLOOKUP(A38,'main scores'!A:D,4,FALSE)</f>
        <v>Jacqueline Rutty</v>
      </c>
      <c r="E38" s="5" t="str">
        <f>VLOOKUP(A38,'main scores'!A:E,5,FALSE)</f>
        <v>Hugo Where I Go</v>
      </c>
      <c r="F38" s="6">
        <v>15023288</v>
      </c>
      <c r="G38" s="5" t="s">
        <v>183</v>
      </c>
      <c r="H38" s="55">
        <f>VLOOKUP(A38,'main scores'!A:H,8,FALSE)</f>
        <v>99.5</v>
      </c>
      <c r="I38" s="55">
        <f>VLOOKUP(A38,'main scores'!A:I,9,FALSE)</f>
        <v>48</v>
      </c>
      <c r="J38" s="55">
        <f t="shared" ref="J38:J41" si="7">H38+I38</f>
        <v>147.5</v>
      </c>
      <c r="K38" s="56">
        <f>VLOOKUP(A38,'main scores'!A:K,11,FALSE)</f>
        <v>0.59</v>
      </c>
      <c r="L38" s="55">
        <f>VLOOKUP(A38,'D2 - Sec A'!A:I,9,FALSE)</f>
        <v>19</v>
      </c>
      <c r="M38" s="57"/>
    </row>
    <row r="39" spans="1:13" x14ac:dyDescent="0.25">
      <c r="A39" s="6">
        <v>56</v>
      </c>
      <c r="B39" s="6" t="s">
        <v>25</v>
      </c>
      <c r="C39" s="3" t="e">
        <f>IFERROR(VLOOKUP(A39,'D2 - Sec A'!$A:$A,2,FALSE),IFERROR(VLOOKUP(A39,'D2 - Sec B'!$A:$A,2,FALSE),IFERROR(VLOOKUP(A39,'D10 - Sec C'!$A:$A,2,FALSE),VLOOKUP(A39,'D10 - Sec D'!$A:$A,2,FALSE))))</f>
        <v>#N/A</v>
      </c>
      <c r="D39" s="5" t="str">
        <f>VLOOKUP(A39,'main scores'!A:D,4,FALSE)</f>
        <v>Gayle King</v>
      </c>
      <c r="E39" s="5" t="str">
        <f>VLOOKUP(A39,'main scores'!A:E,5,FALSE)</f>
        <v>Colin</v>
      </c>
      <c r="F39" s="6">
        <v>15023725</v>
      </c>
      <c r="G39" s="5" t="s">
        <v>183</v>
      </c>
      <c r="H39" s="44">
        <f>VLOOKUP(A39,'main scores'!A:H,8,FALSE)</f>
        <v>107</v>
      </c>
      <c r="I39" s="44">
        <f>VLOOKUP(A39,'main scores'!A:I,9,FALSE)</f>
        <v>53</v>
      </c>
      <c r="J39" s="44">
        <f t="shared" si="7"/>
        <v>160</v>
      </c>
      <c r="K39" s="45">
        <f>VLOOKUP(A39,'main scores'!A:K,11,FALSE)</f>
        <v>0.64</v>
      </c>
      <c r="L39" s="44">
        <f>VLOOKUP(A39,'D2 - Sec B'!A:I,9,FALSE)</f>
        <v>13</v>
      </c>
      <c r="M39" s="60"/>
    </row>
    <row r="40" spans="1:13" x14ac:dyDescent="0.25">
      <c r="A40" s="6">
        <v>86</v>
      </c>
      <c r="B40" s="6" t="s">
        <v>26</v>
      </c>
      <c r="C40" s="3" t="e">
        <f>IFERROR(VLOOKUP(A40,'D2 - Sec A'!$A:$A,2,FALSE),IFERROR(VLOOKUP(A40,'D2 - Sec B'!$A:$A,2,FALSE),IFERROR(VLOOKUP(A40,'D10 - Sec C'!$A:$A,2,FALSE),VLOOKUP(A40,'D10 - Sec D'!$A:$A,2,FALSE))))</f>
        <v>#N/A</v>
      </c>
      <c r="D40" s="5" t="str">
        <f>VLOOKUP(A40,'main scores'!A:D,4,FALSE)</f>
        <v>Jill Holt</v>
      </c>
      <c r="E40" s="5" t="str">
        <f>VLOOKUP(A40,'main scores'!A:E,5,FALSE)</f>
        <v>Silk Suds</v>
      </c>
      <c r="F40" s="6">
        <v>15023763</v>
      </c>
      <c r="G40" s="5" t="s">
        <v>183</v>
      </c>
      <c r="H40" s="44">
        <f>VLOOKUP(A40,'main scores'!A:H,8,FALSE)</f>
        <v>97</v>
      </c>
      <c r="I40" s="44">
        <f>VLOOKUP(A40,'main scores'!A:I,9,FALSE)</f>
        <v>50</v>
      </c>
      <c r="J40" s="44">
        <f t="shared" si="7"/>
        <v>147</v>
      </c>
      <c r="K40" s="45">
        <f>VLOOKUP(A40,'main scores'!A:K,11,FALSE)</f>
        <v>0.61250000000000004</v>
      </c>
      <c r="L40" s="44">
        <f>VLOOKUP(A40,'D10 - Sec C'!A:I,9,FALSE)</f>
        <v>25</v>
      </c>
      <c r="M40" s="60"/>
    </row>
    <row r="41" spans="1:13" x14ac:dyDescent="0.25">
      <c r="A41" s="6">
        <v>116</v>
      </c>
      <c r="B41" s="6" t="s">
        <v>27</v>
      </c>
      <c r="C41" s="3" t="e">
        <f>IFERROR(VLOOKUP(A41,'D2 - Sec A'!$A:$A,2,FALSE),IFERROR(VLOOKUP(A41,'D2 - Sec B'!$A:$A,2,FALSE),IFERROR(VLOOKUP(A41,'D10 - Sec C'!$A:$A,2,FALSE),VLOOKUP(A41,'D10 - Sec D'!$A:$A,2,FALSE))))</f>
        <v>#REF!</v>
      </c>
      <c r="D41" s="5" t="str">
        <f>VLOOKUP(A41,'main scores'!A:D,4,FALSE)</f>
        <v>Sylvia Thomas</v>
      </c>
      <c r="E41" s="5" t="str">
        <f>VLOOKUP(A41,'main scores'!A:E,5,FALSE)</f>
        <v>Zachary</v>
      </c>
      <c r="F41" s="6">
        <v>15023111</v>
      </c>
      <c r="G41" s="5" t="s">
        <v>183</v>
      </c>
      <c r="H41" s="44">
        <f>VLOOKUP(A41,'main scores'!A:H,8,FALSE)</f>
        <v>95.5</v>
      </c>
      <c r="I41" s="44">
        <f>VLOOKUP(A41,'main scores'!A:I,9,FALSE)</f>
        <v>47</v>
      </c>
      <c r="J41" s="44">
        <f t="shared" si="7"/>
        <v>142.5</v>
      </c>
      <c r="K41" s="45">
        <f>VLOOKUP(A41,'main scores'!A:K,11,FALSE)</f>
        <v>0.59375</v>
      </c>
      <c r="L41" s="44">
        <f>VLOOKUP(A41,'D10 - Sec D'!A:I,9,FALSE)</f>
        <v>14</v>
      </c>
      <c r="M41" s="60"/>
    </row>
    <row r="42" spans="1:13" x14ac:dyDescent="0.25">
      <c r="A42" s="68"/>
      <c r="B42" s="67"/>
      <c r="C42" s="68"/>
      <c r="D42" s="62"/>
      <c r="E42" s="62"/>
      <c r="F42" s="63"/>
      <c r="G42" s="62"/>
      <c r="K42" s="45" t="s">
        <v>277</v>
      </c>
      <c r="M42" s="60">
        <f>SMALL(L38:L41,1)+SMALL(L38:L41,2)+SMALL(L38:L41,3)</f>
        <v>46</v>
      </c>
    </row>
    <row r="43" spans="1:13" x14ac:dyDescent="0.25">
      <c r="A43" s="6">
        <v>7</v>
      </c>
      <c r="B43" s="6" t="s">
        <v>24</v>
      </c>
      <c r="C43" s="3" t="e">
        <f>IFERROR(VLOOKUP(A43,'D2 - Sec A'!$A:$A,2,FALSE),IFERROR(VLOOKUP(A43,'D2 - Sec B'!$A:$A,2,FALSE),IFERROR(VLOOKUP(A43,'D10 - Sec C'!$A:$A,2,FALSE),VLOOKUP(A43,'D10 - Sec D'!$A:$A,2,FALSE))))</f>
        <v>#N/A</v>
      </c>
      <c r="D43" s="5" t="str">
        <f>VLOOKUP(A43,'main scores'!A:D,4,FALSE)</f>
        <v>Chantelle Bucknell</v>
      </c>
      <c r="E43" s="5" t="str">
        <f>VLOOKUP(A43,'main scores'!A:E,5,FALSE)</f>
        <v>Arkansas Royal Lady</v>
      </c>
      <c r="F43" s="6">
        <v>15023279</v>
      </c>
      <c r="G43" s="5" t="s">
        <v>156</v>
      </c>
      <c r="H43" s="55">
        <f>VLOOKUP(A43,'main scores'!A:H,8,FALSE)</f>
        <v>95.5</v>
      </c>
      <c r="I43" s="55">
        <f>VLOOKUP(A43,'main scores'!A:I,9,FALSE)</f>
        <v>45</v>
      </c>
      <c r="J43" s="55">
        <f t="shared" ref="J43:J46" si="8">H43+I43</f>
        <v>140.5</v>
      </c>
      <c r="K43" s="56">
        <f>VLOOKUP(A43,'main scores'!A:K,11,FALSE)</f>
        <v>0.56200000000000006</v>
      </c>
      <c r="L43" s="55">
        <f>VLOOKUP(A43,'D2 - Sec A'!A:I,9,FALSE)</f>
        <v>23</v>
      </c>
      <c r="M43" s="57"/>
    </row>
    <row r="44" spans="1:13" x14ac:dyDescent="0.25">
      <c r="A44" s="6">
        <v>37</v>
      </c>
      <c r="B44" s="6" t="s">
        <v>25</v>
      </c>
      <c r="C44" s="3" t="e">
        <f>IFERROR(VLOOKUP(A44,'D2 - Sec A'!$A:$A,2,FALSE),IFERROR(VLOOKUP(A44,'D2 - Sec B'!$A:$A,2,FALSE),IFERROR(VLOOKUP(A44,'D10 - Sec C'!$A:$A,2,FALSE),VLOOKUP(A44,'D10 - Sec D'!$A:$A,2,FALSE))))</f>
        <v>#N/A</v>
      </c>
      <c r="D44" s="5" t="str">
        <f>VLOOKUP(A44,'main scores'!A:D,4,FALSE)</f>
        <v>Jane Lipington</v>
      </c>
      <c r="E44" s="5" t="str">
        <f>VLOOKUP(A44,'main scores'!A:E,5,FALSE)</f>
        <v>Beau</v>
      </c>
      <c r="F44" s="6">
        <v>15023230</v>
      </c>
      <c r="G44" s="5" t="s">
        <v>156</v>
      </c>
      <c r="H44" s="44">
        <f>VLOOKUP(A44,'main scores'!A:H,8,FALSE)</f>
        <v>109.5</v>
      </c>
      <c r="I44" s="44">
        <f>VLOOKUP(A44,'main scores'!A:I,9,FALSE)</f>
        <v>53</v>
      </c>
      <c r="J44" s="44">
        <f t="shared" si="8"/>
        <v>162.5</v>
      </c>
      <c r="K44" s="45">
        <f>VLOOKUP(A44,'main scores'!A:K,11,FALSE)</f>
        <v>0.65</v>
      </c>
      <c r="L44" s="44">
        <f>VLOOKUP(A44,'D2 - Sec B'!A:I,9,FALSE)</f>
        <v>10</v>
      </c>
      <c r="M44" s="60"/>
    </row>
    <row r="45" spans="1:13" x14ac:dyDescent="0.25">
      <c r="A45" s="6">
        <v>67</v>
      </c>
      <c r="B45" s="6" t="s">
        <v>26</v>
      </c>
      <c r="C45" s="3" t="e">
        <f>IFERROR(VLOOKUP(A45,'D2 - Sec A'!$A:$A,2,FALSE),IFERROR(VLOOKUP(A45,'D2 - Sec B'!$A:$A,2,FALSE),IFERROR(VLOOKUP(A45,'D10 - Sec C'!$A:$A,2,FALSE),VLOOKUP(A45,'D10 - Sec D'!$A:$A,2,FALSE))))</f>
        <v>#N/A</v>
      </c>
      <c r="D45" s="5" t="str">
        <f>VLOOKUP(A45,'main scores'!A:D,4,FALSE)</f>
        <v>Jenny Watkins</v>
      </c>
      <c r="E45" s="5" t="str">
        <f>VLOOKUP(A45,'main scores'!A:E,5,FALSE)</f>
        <v>Rolex Free</v>
      </c>
      <c r="F45" s="6">
        <v>15023802</v>
      </c>
      <c r="G45" s="5" t="s">
        <v>156</v>
      </c>
      <c r="H45" s="44">
        <f>VLOOKUP(A45,'main scores'!A:H,8,FALSE)</f>
        <v>105</v>
      </c>
      <c r="I45" s="44">
        <f>VLOOKUP(A45,'main scores'!A:I,9,FALSE)</f>
        <v>49</v>
      </c>
      <c r="J45" s="44">
        <f t="shared" si="8"/>
        <v>154</v>
      </c>
      <c r="K45" s="45">
        <f>VLOOKUP(A45,'main scores'!A:K,11,FALSE)</f>
        <v>0.64166666666666672</v>
      </c>
      <c r="L45" s="44">
        <f>VLOOKUP(A45,'D10 - Sec C'!A:I,9,FALSE)</f>
        <v>18</v>
      </c>
      <c r="M45" s="60"/>
    </row>
    <row r="46" spans="1:13" x14ac:dyDescent="0.25">
      <c r="A46" s="6">
        <v>97</v>
      </c>
      <c r="B46" s="6" t="s">
        <v>27</v>
      </c>
      <c r="C46" s="3" t="e">
        <f>IFERROR(VLOOKUP(A46,'D2 - Sec A'!$A:$A,2,FALSE),IFERROR(VLOOKUP(A46,'D2 - Sec B'!$A:$A,2,FALSE),IFERROR(VLOOKUP(A46,'D10 - Sec C'!$A:$A,2,FALSE),VLOOKUP(A46,'D10 - Sec D'!$A:$A,2,FALSE))))</f>
        <v>#REF!</v>
      </c>
      <c r="D46" s="5" t="str">
        <f>VLOOKUP(A46,'main scores'!A:D,4,FALSE)</f>
        <v>Kim Walker</v>
      </c>
      <c r="E46" s="5" t="str">
        <f>VLOOKUP(A46,'main scores'!A:E,5,FALSE)</f>
        <v>Carla May</v>
      </c>
      <c r="F46" s="6">
        <v>15023533</v>
      </c>
      <c r="G46" s="5" t="s">
        <v>156</v>
      </c>
      <c r="H46" s="44">
        <f>VLOOKUP(A46,'main scores'!A:H,8,FALSE)</f>
        <v>88.5</v>
      </c>
      <c r="I46" s="44">
        <f>VLOOKUP(A46,'main scores'!A:I,9,FALSE)</f>
        <v>37</v>
      </c>
      <c r="J46" s="44">
        <f t="shared" si="8"/>
        <v>125.5</v>
      </c>
      <c r="K46" s="45">
        <f>VLOOKUP(A46,'main scores'!A:K,11,FALSE)</f>
        <v>0.5229166666666667</v>
      </c>
      <c r="L46" s="44">
        <f>VLOOKUP(A46,'D10 - Sec D'!A:I,9,FALSE)</f>
        <v>24</v>
      </c>
      <c r="M46" s="60"/>
    </row>
    <row r="47" spans="1:13" x14ac:dyDescent="0.25">
      <c r="A47" s="61"/>
      <c r="B47" s="67"/>
      <c r="C47" s="68"/>
      <c r="D47" s="62"/>
      <c r="E47" s="62"/>
      <c r="F47" s="63"/>
      <c r="G47" s="62"/>
      <c r="H47" s="64"/>
      <c r="I47" s="64"/>
      <c r="J47" s="64"/>
      <c r="K47" s="65" t="s">
        <v>277</v>
      </c>
      <c r="L47" s="64"/>
      <c r="M47" s="66">
        <f>SMALL(L43:L46,1)+SMALL(L43:L46,2)+SMALL(L43:L46,3)</f>
        <v>51</v>
      </c>
    </row>
    <row r="48" spans="1:13" x14ac:dyDescent="0.25">
      <c r="A48" s="6">
        <v>23</v>
      </c>
      <c r="B48" s="6" t="s">
        <v>24</v>
      </c>
      <c r="C48" s="3" t="e">
        <f>IFERROR(VLOOKUP(A48,'D2 - Sec A'!$A:$A,2,FALSE),IFERROR(VLOOKUP(A48,'D2 - Sec B'!$A:$A,2,FALSE),IFERROR(VLOOKUP(A48,'D10 - Sec C'!$A:$A,2,FALSE),VLOOKUP(A48,'D10 - Sec D'!$A:$A,2,FALSE))))</f>
        <v>#N/A</v>
      </c>
      <c r="D48" s="5" t="str">
        <f>VLOOKUP(A48,'main scores'!A:D,4,FALSE)</f>
        <v>Sara Beamson</v>
      </c>
      <c r="E48" s="5" t="str">
        <f>VLOOKUP(A48,'main scores'!A:E,5,FALSE)</f>
        <v>Hintons Fairground</v>
      </c>
      <c r="F48" s="6">
        <v>15423302</v>
      </c>
      <c r="G48" s="5" t="s">
        <v>140</v>
      </c>
      <c r="H48" s="55">
        <f>VLOOKUP(A48,'main scores'!A:H,8,FALSE)</f>
        <v>108.5</v>
      </c>
      <c r="I48" s="55">
        <f>VLOOKUP(A48,'main scores'!A:I,9,FALSE)</f>
        <v>53</v>
      </c>
      <c r="J48" s="55">
        <f t="shared" ref="J48:J51" si="9">H48+I48</f>
        <v>161.5</v>
      </c>
      <c r="K48" s="56">
        <f>VLOOKUP(A48,'main scores'!A:K,11,FALSE)</f>
        <v>0.64600000000000002</v>
      </c>
      <c r="L48" s="55">
        <f>VLOOKUP(A48,'D2 - Sec A'!A:I,9,FALSE)</f>
        <v>8</v>
      </c>
      <c r="M48" s="57"/>
    </row>
    <row r="49" spans="1:13" x14ac:dyDescent="0.25">
      <c r="A49" s="6">
        <v>53</v>
      </c>
      <c r="B49" s="6" t="s">
        <v>25</v>
      </c>
      <c r="C49" s="3" t="e">
        <f>IFERROR(VLOOKUP(A49,'D2 - Sec A'!$A:$A,2,FALSE),IFERROR(VLOOKUP(A49,'D2 - Sec B'!$A:$A,2,FALSE),IFERROR(VLOOKUP(A49,'D10 - Sec C'!$A:$A,2,FALSE),VLOOKUP(A49,'D10 - Sec D'!$A:$A,2,FALSE))))</f>
        <v>#N/A</v>
      </c>
      <c r="D49" s="5" t="str">
        <f>VLOOKUP(A49,'main scores'!A:D,4,FALSE)</f>
        <v>Gemma Allan</v>
      </c>
      <c r="E49" s="5" t="str">
        <f>VLOOKUP(A49,'main scores'!A:E,5,FALSE)</f>
        <v>Laurens Pride</v>
      </c>
      <c r="F49" s="6">
        <v>15423264</v>
      </c>
      <c r="G49" s="5" t="s">
        <v>140</v>
      </c>
      <c r="H49" s="44">
        <f>VLOOKUP(A49,'main scores'!A:H,8,FALSE)</f>
        <v>105.5</v>
      </c>
      <c r="I49" s="44">
        <f>VLOOKUP(A49,'main scores'!A:I,9,FALSE)</f>
        <v>49</v>
      </c>
      <c r="J49" s="44">
        <f t="shared" si="9"/>
        <v>154.5</v>
      </c>
      <c r="K49" s="45">
        <f>VLOOKUP(A49,'main scores'!A:K,11,FALSE)</f>
        <v>0.61799999999999999</v>
      </c>
      <c r="L49" s="44">
        <f>VLOOKUP(A49,'D2 - Sec B'!A:I,9,FALSE)</f>
        <v>17</v>
      </c>
      <c r="M49" s="60"/>
    </row>
    <row r="50" spans="1:13" x14ac:dyDescent="0.25">
      <c r="A50" s="6">
        <v>83</v>
      </c>
      <c r="B50" s="6" t="s">
        <v>26</v>
      </c>
      <c r="C50" s="3" t="e">
        <f>IFERROR(VLOOKUP(A50,'D2 - Sec A'!$A:$A,2,FALSE),IFERROR(VLOOKUP(A50,'D2 - Sec B'!$A:$A,2,FALSE),IFERROR(VLOOKUP(A50,'D10 - Sec C'!$A:$A,2,FALSE),VLOOKUP(A50,'D10 - Sec D'!$A:$A,2,FALSE))))</f>
        <v>#N/A</v>
      </c>
      <c r="D50" s="5" t="str">
        <f>VLOOKUP(A50,'main scores'!A:D,4,FALSE)</f>
        <v>Chris Clark</v>
      </c>
      <c r="E50" s="5" t="str">
        <f>VLOOKUP(A50,'main scores'!A:E,5,FALSE)</f>
        <v>Croesnant Caradog</v>
      </c>
      <c r="F50" s="6">
        <v>15423211</v>
      </c>
      <c r="G50" s="5" t="s">
        <v>140</v>
      </c>
      <c r="H50" s="44">
        <f>VLOOKUP(A50,'main scores'!A:H,8,FALSE)</f>
        <v>106</v>
      </c>
      <c r="I50" s="44">
        <f>VLOOKUP(A50,'main scores'!A:I,9,FALSE)</f>
        <v>52</v>
      </c>
      <c r="J50" s="44">
        <f t="shared" si="9"/>
        <v>158</v>
      </c>
      <c r="K50" s="45">
        <f>VLOOKUP(A50,'main scores'!A:K,11,FALSE)</f>
        <v>0.65833333333333333</v>
      </c>
      <c r="L50" s="44">
        <f>VLOOKUP(A50,'D10 - Sec C'!A:I,9,FALSE)</f>
        <v>12</v>
      </c>
      <c r="M50" s="60"/>
    </row>
    <row r="51" spans="1:13" x14ac:dyDescent="0.25">
      <c r="A51" s="6">
        <v>113</v>
      </c>
      <c r="B51" s="6" t="s">
        <v>27</v>
      </c>
      <c r="C51" s="3" t="e">
        <f>IFERROR(VLOOKUP(A51,'D2 - Sec A'!$A:$A,2,FALSE),IFERROR(VLOOKUP(A51,'D2 - Sec B'!$A:$A,2,FALSE),IFERROR(VLOOKUP(A51,'D10 - Sec C'!$A:$A,2,FALSE),VLOOKUP(A51,'D10 - Sec D'!$A:$A,2,FALSE))))</f>
        <v>#REF!</v>
      </c>
      <c r="D51" s="5" t="str">
        <f>VLOOKUP(A51,'main scores'!A:D,4,FALSE)</f>
        <v>Bryony Jones</v>
      </c>
      <c r="E51" s="5" t="str">
        <f>VLOOKUP(A51,'main scores'!A:E,5,FALSE)</f>
        <v>Scarlett Fantasty</v>
      </c>
      <c r="F51" s="6">
        <v>15423251</v>
      </c>
      <c r="G51" s="5" t="s">
        <v>140</v>
      </c>
      <c r="H51" s="44">
        <f>VLOOKUP(A51,'main scores'!A:H,8,FALSE)</f>
        <v>106</v>
      </c>
      <c r="I51" s="44">
        <f>VLOOKUP(A51,'main scores'!A:I,9,FALSE)</f>
        <v>54</v>
      </c>
      <c r="J51" s="44">
        <f t="shared" si="9"/>
        <v>160</v>
      </c>
      <c r="K51" s="45">
        <f>VLOOKUP(A51,'main scores'!A:K,11,FALSE)</f>
        <v>0.66666666666666663</v>
      </c>
      <c r="L51" s="44">
        <f>VLOOKUP(A51,'D10 - Sec D'!A:I,9,FALSE)</f>
        <v>4</v>
      </c>
      <c r="M51" s="60"/>
    </row>
    <row r="52" spans="1:13" x14ac:dyDescent="0.25">
      <c r="A52" s="68"/>
      <c r="B52" s="67"/>
      <c r="C52" s="68"/>
      <c r="D52" s="62"/>
      <c r="E52" s="62"/>
      <c r="F52" s="63"/>
      <c r="G52" s="62"/>
      <c r="K52" s="45" t="s">
        <v>277</v>
      </c>
      <c r="M52" s="60">
        <f>SMALL(L48:L51,1)+SMALL(L48:L51,2)+SMALL(L48:L51,3)</f>
        <v>24</v>
      </c>
    </row>
    <row r="53" spans="1:13" x14ac:dyDescent="0.25">
      <c r="A53" s="6">
        <v>12</v>
      </c>
      <c r="B53" s="6" t="s">
        <v>24</v>
      </c>
      <c r="C53" s="3" t="e">
        <f>IFERROR(VLOOKUP(A53,'D2 - Sec A'!$A:$A,2,FALSE),IFERROR(VLOOKUP(A53,'D2 - Sec B'!$A:$A,2,FALSE),IFERROR(VLOOKUP(A53,'D10 - Sec C'!$A:$A,2,FALSE),VLOOKUP(A53,'D10 - Sec D'!$A:$A,2,FALSE))))</f>
        <v>#N/A</v>
      </c>
      <c r="D53" s="5" t="str">
        <f>VLOOKUP(A53,'main scores'!A:D,4,FALSE)</f>
        <v>Leanne Fitton</v>
      </c>
      <c r="E53" s="5" t="str">
        <f>VLOOKUP(A53,'main scores'!A:E,5,FALSE)</f>
        <v>Imperial Galaxy</v>
      </c>
      <c r="F53" s="6">
        <v>14523270</v>
      </c>
      <c r="G53" s="5" t="s">
        <v>141</v>
      </c>
      <c r="H53" s="55">
        <f>VLOOKUP(A53,'main scores'!A:H,8,FALSE)</f>
        <v>95</v>
      </c>
      <c r="I53" s="55">
        <f>VLOOKUP(A53,'main scores'!A:I,9,FALSE)</f>
        <v>44</v>
      </c>
      <c r="J53" s="55">
        <f t="shared" ref="J53:J56" si="10">H53+I53</f>
        <v>139</v>
      </c>
      <c r="K53" s="56">
        <f>VLOOKUP(A53,'main scores'!A:K,11,FALSE)</f>
        <v>0.55600000000000005</v>
      </c>
      <c r="L53" s="55">
        <f>VLOOKUP(A53,'D2 - Sec A'!A:I,9,FALSE)</f>
        <v>24</v>
      </c>
      <c r="M53" s="57"/>
    </row>
    <row r="54" spans="1:13" x14ac:dyDescent="0.25">
      <c r="A54" s="6">
        <v>42</v>
      </c>
      <c r="B54" s="6" t="s">
        <v>25</v>
      </c>
      <c r="C54" s="3" t="e">
        <f>IFERROR(VLOOKUP(A54,'D2 - Sec A'!$A:$A,2,FALSE),IFERROR(VLOOKUP(A54,'D2 - Sec B'!$A:$A,2,FALSE),IFERROR(VLOOKUP(A54,'D10 - Sec C'!$A:$A,2,FALSE),VLOOKUP(A54,'D10 - Sec D'!$A:$A,2,FALSE))))</f>
        <v>#N/A</v>
      </c>
      <c r="D54" s="5" t="str">
        <f>VLOOKUP(A54,'main scores'!A:D,4,FALSE)</f>
        <v>Frances Palmer</v>
      </c>
      <c r="E54" s="5" t="str">
        <f>VLOOKUP(A54,'main scores'!A:E,5,FALSE)</f>
        <v>Gwennog Telynores</v>
      </c>
      <c r="F54" s="6">
        <v>15423278</v>
      </c>
      <c r="G54" s="5" t="s">
        <v>141</v>
      </c>
      <c r="H54" s="44">
        <f>VLOOKUP(A54,'main scores'!A:H,8,FALSE)</f>
        <v>101.5</v>
      </c>
      <c r="I54" s="44">
        <f>VLOOKUP(A54,'main scores'!A:I,9,FALSE)</f>
        <v>45</v>
      </c>
      <c r="J54" s="44">
        <f t="shared" si="10"/>
        <v>146.5</v>
      </c>
      <c r="K54" s="45">
        <f>VLOOKUP(A54,'main scores'!A:K,11,FALSE)</f>
        <v>0.58599999999999997</v>
      </c>
      <c r="L54" s="44">
        <f>VLOOKUP(A54,'D2 - Sec B'!A:I,9,FALSE)</f>
        <v>22</v>
      </c>
      <c r="M54" s="60"/>
    </row>
    <row r="55" spans="1:13" x14ac:dyDescent="0.25">
      <c r="A55" s="6">
        <v>72</v>
      </c>
      <c r="B55" s="6" t="s">
        <v>26</v>
      </c>
      <c r="C55" s="3" t="e">
        <f>IFERROR(VLOOKUP(A55,'D2 - Sec A'!$A:$A,2,FALSE),IFERROR(VLOOKUP(A55,'D2 - Sec B'!$A:$A,2,FALSE),IFERROR(VLOOKUP(A55,'D10 - Sec C'!$A:$A,2,FALSE),VLOOKUP(A55,'D10 - Sec D'!$A:$A,2,FALSE))))</f>
        <v>#N/A</v>
      </c>
      <c r="D55" s="5" t="str">
        <f>VLOOKUP(A55,'main scores'!A:D,4,FALSE)</f>
        <v>Barbara Caddick</v>
      </c>
      <c r="E55" s="5" t="str">
        <f>VLOOKUP(A55,'main scores'!A:E,5,FALSE)</f>
        <v>Sabinas Firecracker</v>
      </c>
      <c r="F55" s="6">
        <v>15423273</v>
      </c>
      <c r="G55" s="5" t="s">
        <v>141</v>
      </c>
      <c r="H55" s="44">
        <f>VLOOKUP(A55,'main scores'!A:H,8,FALSE)</f>
        <v>99.5</v>
      </c>
      <c r="I55" s="44">
        <f>VLOOKUP(A55,'main scores'!A:I,9,FALSE)</f>
        <v>49</v>
      </c>
      <c r="J55" s="44">
        <f t="shared" si="10"/>
        <v>148.5</v>
      </c>
      <c r="K55" s="45">
        <f>VLOOKUP(A55,'main scores'!A:K,11,FALSE)</f>
        <v>0.61875000000000002</v>
      </c>
      <c r="L55" s="44">
        <f>VLOOKUP(A55,'D10 - Sec C'!A:I,9,FALSE)</f>
        <v>24</v>
      </c>
      <c r="M55" s="60"/>
    </row>
    <row r="56" spans="1:13" x14ac:dyDescent="0.25">
      <c r="A56" s="6">
        <v>102</v>
      </c>
      <c r="B56" s="6" t="s">
        <v>27</v>
      </c>
      <c r="C56" s="3" t="e">
        <f>IFERROR(VLOOKUP(A56,'D2 - Sec A'!$A:$A,2,FALSE),IFERROR(VLOOKUP(A56,'D2 - Sec B'!$A:$A,2,FALSE),IFERROR(VLOOKUP(A56,'D10 - Sec C'!$A:$A,2,FALSE),VLOOKUP(A56,'D10 - Sec D'!$A:$A,2,FALSE))))</f>
        <v>#REF!</v>
      </c>
      <c r="D56" s="5" t="str">
        <f>VLOOKUP(A56,'main scores'!A:D,4,FALSE)</f>
        <v>Sue Taylor</v>
      </c>
      <c r="E56" s="5" t="str">
        <f>VLOOKUP(A56,'main scores'!A:E,5,FALSE)</f>
        <v>Speckles</v>
      </c>
      <c r="F56" s="6">
        <v>15423057</v>
      </c>
      <c r="G56" s="5" t="s">
        <v>141</v>
      </c>
      <c r="H56" s="44">
        <f>VLOOKUP(A56,'main scores'!A:H,8,FALSE)</f>
        <v>97.5</v>
      </c>
      <c r="I56" s="44">
        <f>VLOOKUP(A56,'main scores'!A:I,9,FALSE)</f>
        <v>48</v>
      </c>
      <c r="J56" s="44">
        <f t="shared" si="10"/>
        <v>145.5</v>
      </c>
      <c r="K56" s="45">
        <f>VLOOKUP(A56,'main scores'!A:K,11,FALSE)</f>
        <v>0.60624999999999996</v>
      </c>
      <c r="L56" s="44">
        <f>VLOOKUP(A56,'D10 - Sec D'!A:I,9,FALSE)</f>
        <v>10</v>
      </c>
      <c r="M56" s="60"/>
    </row>
    <row r="57" spans="1:13" x14ac:dyDescent="0.25">
      <c r="A57" s="61"/>
      <c r="B57" s="67"/>
      <c r="C57" s="68"/>
      <c r="D57" s="62"/>
      <c r="E57" s="62"/>
      <c r="F57" s="63"/>
      <c r="G57" s="62"/>
      <c r="H57" s="64"/>
      <c r="I57" s="64"/>
      <c r="J57" s="64"/>
      <c r="K57" s="65" t="s">
        <v>277</v>
      </c>
      <c r="L57" s="64"/>
      <c r="M57" s="66">
        <f>SMALL(L53:L56,1)+SMALL(L53:L56,2)+SMALL(L53:L56,3)</f>
        <v>56</v>
      </c>
    </row>
    <row r="58" spans="1:13" x14ac:dyDescent="0.25">
      <c r="A58" s="6">
        <v>1</v>
      </c>
      <c r="B58" s="6" t="s">
        <v>24</v>
      </c>
      <c r="C58" s="3" t="e">
        <f>IFERROR(VLOOKUP(A58,'D2 - Sec A'!$A:$A,2,FALSE),IFERROR(VLOOKUP(A58,'D2 - Sec B'!$A:$A,2,FALSE),IFERROR(VLOOKUP(A58,'D10 - Sec C'!$A:$A,2,FALSE),VLOOKUP(A58,'D10 - Sec D'!$A:$A,2,FALSE))))</f>
        <v>#N/A</v>
      </c>
      <c r="D58" s="5" t="str">
        <f>VLOOKUP(A58,'main scores'!A:D,4,FALSE)</f>
        <v>Linda Lovell</v>
      </c>
      <c r="E58" s="5" t="str">
        <f>VLOOKUP(A58,'main scores'!A:E,5,FALSE)</f>
        <v>Statesman VI</v>
      </c>
      <c r="F58" s="6">
        <v>15127145</v>
      </c>
      <c r="G58" s="5" t="s">
        <v>205</v>
      </c>
      <c r="H58" s="55">
        <f>VLOOKUP(A58,'main scores'!A:H,8,FALSE)</f>
        <v>97</v>
      </c>
      <c r="I58" s="55">
        <f>VLOOKUP(A58,'main scores'!A:I,9,FALSE)</f>
        <v>47</v>
      </c>
      <c r="J58" s="55">
        <f t="shared" ref="J58:J61" si="11">H58+I58</f>
        <v>144</v>
      </c>
      <c r="K58" s="56">
        <f>VLOOKUP(A58,'main scores'!A:K,11,FALSE)</f>
        <v>0.57599999999999996</v>
      </c>
      <c r="L58" s="55">
        <f>VLOOKUP(A58,'D2 - Sec A'!A:I,9,FALSE)</f>
        <v>21</v>
      </c>
      <c r="M58" s="57"/>
    </row>
    <row r="59" spans="1:13" x14ac:dyDescent="0.25">
      <c r="A59" s="6">
        <v>31</v>
      </c>
      <c r="B59" s="6" t="s">
        <v>25</v>
      </c>
      <c r="C59" s="3" t="e">
        <f>IFERROR(VLOOKUP(A59,'D2 - Sec A'!$A:$A,2,FALSE),IFERROR(VLOOKUP(A59,'D2 - Sec B'!$A:$A,2,FALSE),IFERROR(VLOOKUP(A59,'D10 - Sec C'!$A:$A,2,FALSE),VLOOKUP(A59,'D10 - Sec D'!$A:$A,2,FALSE))))</f>
        <v>#N/A</v>
      </c>
      <c r="D59" s="5" t="str">
        <f>VLOOKUP(A59,'main scores'!A:D,4,FALSE)</f>
        <v>Davinia Perry</v>
      </c>
      <c r="E59" s="5" t="str">
        <f>VLOOKUP(A59,'main scores'!A:E,5,FALSE)</f>
        <v>Widlake Double Bounce</v>
      </c>
      <c r="F59" s="6">
        <v>15127284</v>
      </c>
      <c r="G59" s="5" t="s">
        <v>205</v>
      </c>
      <c r="H59" s="44">
        <f>VLOOKUP(A59,'main scores'!A:H,8,FALSE)</f>
        <v>95.5</v>
      </c>
      <c r="I59" s="44">
        <f>VLOOKUP(A59,'main scores'!A:I,9,FALSE)</f>
        <v>44</v>
      </c>
      <c r="J59" s="44">
        <f t="shared" si="11"/>
        <v>139.5</v>
      </c>
      <c r="K59" s="45">
        <f>VLOOKUP(A59,'main scores'!A:K,11,FALSE)</f>
        <v>0.55800000000000005</v>
      </c>
      <c r="L59" s="44">
        <f>VLOOKUP(A59,'D2 - Sec B'!A:I,9,FALSE)</f>
        <v>24</v>
      </c>
      <c r="M59" s="60"/>
    </row>
    <row r="60" spans="1:13" x14ac:dyDescent="0.25">
      <c r="A60" s="6">
        <v>61</v>
      </c>
      <c r="B60" s="6" t="s">
        <v>26</v>
      </c>
      <c r="C60" s="3" t="e">
        <f>IFERROR(VLOOKUP(A60,'D2 - Sec A'!$A:$A,2,FALSE),IFERROR(VLOOKUP(A60,'D2 - Sec B'!$A:$A,2,FALSE),IFERROR(VLOOKUP(A60,'D10 - Sec C'!$A:$A,2,FALSE),VLOOKUP(A60,'D10 - Sec D'!$A:$A,2,FALSE))))</f>
        <v>#N/A</v>
      </c>
      <c r="D60" s="5" t="str">
        <f>VLOOKUP(A60,'main scores'!A:D,4,FALSE)</f>
        <v>Sophie Hinks</v>
      </c>
      <c r="E60" s="5" t="str">
        <f>VLOOKUP(A60,'main scores'!A:E,5,FALSE)</f>
        <v>Buryhill's Jewel</v>
      </c>
      <c r="F60" s="6">
        <v>15127038</v>
      </c>
      <c r="G60" s="5" t="s">
        <v>205</v>
      </c>
      <c r="H60" s="44">
        <f>VLOOKUP(A60,'main scores'!A:H,8,FALSE)</f>
        <v>96.5</v>
      </c>
      <c r="I60" s="44">
        <f>VLOOKUP(A60,'main scores'!A:I,9,FALSE)</f>
        <v>49</v>
      </c>
      <c r="J60" s="44">
        <f t="shared" si="11"/>
        <v>145.5</v>
      </c>
      <c r="K60" s="45">
        <f>VLOOKUP(A60,'main scores'!A:K,11,FALSE)</f>
        <v>0.60624999999999996</v>
      </c>
      <c r="L60" s="44">
        <f>VLOOKUP(A60,'D10 - Sec C'!A:I,9,FALSE)</f>
        <v>26</v>
      </c>
      <c r="M60" s="60"/>
    </row>
    <row r="61" spans="1:13" x14ac:dyDescent="0.25">
      <c r="A61" s="6">
        <v>91</v>
      </c>
      <c r="B61" s="6" t="s">
        <v>27</v>
      </c>
      <c r="C61" s="3" t="e">
        <f>IFERROR(VLOOKUP(A61,'D2 - Sec A'!$A:$A,2,FALSE),IFERROR(VLOOKUP(A61,'D2 - Sec B'!$A:$A,2,FALSE),IFERROR(VLOOKUP(A61,'D10 - Sec C'!$A:$A,2,FALSE),VLOOKUP(A61,'D10 - Sec D'!$A:$A,2,FALSE))))</f>
        <v>#REF!</v>
      </c>
      <c r="D61" s="5" t="str">
        <f>VLOOKUP(A61,'main scores'!A:D,4,FALSE)</f>
        <v>Rebecca Charley</v>
      </c>
      <c r="E61" s="5" t="str">
        <f>VLOOKUP(A61,'main scores'!A:E,5,FALSE)</f>
        <v>Never Call Me Madam</v>
      </c>
      <c r="F61" s="6">
        <v>15127085</v>
      </c>
      <c r="G61" s="5" t="s">
        <v>205</v>
      </c>
      <c r="H61" s="44">
        <f>VLOOKUP(A61,'main scores'!A:H,8,FALSE)</f>
        <v>102</v>
      </c>
      <c r="I61" s="44">
        <f>VLOOKUP(A61,'main scores'!A:I,9,FALSE)</f>
        <v>52</v>
      </c>
      <c r="J61" s="44">
        <f t="shared" si="11"/>
        <v>154</v>
      </c>
      <c r="K61" s="45">
        <f>VLOOKUP(A61,'main scores'!A:K,11,FALSE)</f>
        <v>0.64166666666666672</v>
      </c>
      <c r="L61" s="44">
        <f>VLOOKUP(A61,'D10 - Sec D'!A:I,9,FALSE)</f>
        <v>6</v>
      </c>
      <c r="M61" s="60"/>
    </row>
    <row r="62" spans="1:13" x14ac:dyDescent="0.25">
      <c r="A62" s="68"/>
      <c r="B62" s="67"/>
      <c r="C62" s="68"/>
      <c r="D62" s="62"/>
      <c r="E62" s="62"/>
      <c r="F62" s="63"/>
      <c r="G62" s="62"/>
      <c r="K62" s="45" t="s">
        <v>277</v>
      </c>
      <c r="M62" s="60">
        <f>SMALL(L58:L61,1)+SMALL(L58:L61,2)+SMALL(L58:L61,3)</f>
        <v>51</v>
      </c>
    </row>
    <row r="63" spans="1:13" x14ac:dyDescent="0.25">
      <c r="A63" s="6">
        <v>16</v>
      </c>
      <c r="B63" s="6" t="s">
        <v>24</v>
      </c>
      <c r="C63" s="3" t="e">
        <f>IFERROR(VLOOKUP(A63,'D2 - Sec A'!$A:$A,2,FALSE),IFERROR(VLOOKUP(A63,'D2 - Sec B'!$A:$A,2,FALSE),IFERROR(VLOOKUP(A63,'D10 - Sec C'!$A:$A,2,FALSE),VLOOKUP(A63,'D10 - Sec D'!$A:$A,2,FALSE))))</f>
        <v>#N/A</v>
      </c>
      <c r="D63" s="5" t="str">
        <f>VLOOKUP(A63,'main scores'!A:D,4,FALSE)</f>
        <v>Holly Bragg</v>
      </c>
      <c r="E63" s="5" t="str">
        <f>VLOOKUP(A63,'main scores'!A:E,5,FALSE)</f>
        <v>Sandstorm</v>
      </c>
      <c r="F63" s="6">
        <v>15127134</v>
      </c>
      <c r="G63" s="5" t="s">
        <v>220</v>
      </c>
      <c r="H63" s="55">
        <f>VLOOKUP(A63,'main scores'!A:H,8,FALSE)</f>
        <v>104</v>
      </c>
      <c r="I63" s="55">
        <f>VLOOKUP(A63,'main scores'!A:I,9,FALSE)</f>
        <v>49</v>
      </c>
      <c r="J63" s="55">
        <f t="shared" ref="J63:J66" si="12">H63+I63</f>
        <v>153</v>
      </c>
      <c r="K63" s="56">
        <f>VLOOKUP(A63,'main scores'!A:K,11,FALSE)</f>
        <v>0.61199999999999999</v>
      </c>
      <c r="L63" s="55">
        <f>VLOOKUP(A63,'D2 - Sec A'!A:I,9,FALSE)</f>
        <v>15</v>
      </c>
      <c r="M63" s="57"/>
    </row>
    <row r="64" spans="1:13" x14ac:dyDescent="0.25">
      <c r="A64" s="6">
        <v>46</v>
      </c>
      <c r="B64" s="6" t="s">
        <v>25</v>
      </c>
      <c r="C64" s="3" t="e">
        <f>IFERROR(VLOOKUP(A64,'D2 - Sec A'!$A:$A,2,FALSE),IFERROR(VLOOKUP(A64,'D2 - Sec B'!$A:$A,2,FALSE),IFERROR(VLOOKUP(A64,'D10 - Sec C'!$A:$A,2,FALSE),VLOOKUP(A64,'D10 - Sec D'!$A:$A,2,FALSE))))</f>
        <v>#N/A</v>
      </c>
      <c r="D64" s="5" t="str">
        <f>VLOOKUP(A64,'main scores'!A:D,4,FALSE)</f>
        <v>Rachael Chamberlayne</v>
      </c>
      <c r="E64" s="5" t="str">
        <f>VLOOKUP(A64,'main scores'!A:E,5,FALSE)</f>
        <v>Gloster Gremlin</v>
      </c>
      <c r="F64" s="6">
        <v>15127035</v>
      </c>
      <c r="G64" s="5" t="s">
        <v>220</v>
      </c>
      <c r="H64" s="44">
        <f>VLOOKUP(A64,'main scores'!A:H,8,FALSE)</f>
        <v>107.5</v>
      </c>
      <c r="I64" s="44">
        <f>VLOOKUP(A64,'main scores'!A:I,9,FALSE)</f>
        <v>55</v>
      </c>
      <c r="J64" s="44">
        <f t="shared" si="12"/>
        <v>162.5</v>
      </c>
      <c r="K64" s="45">
        <f>VLOOKUP(A64,'main scores'!A:K,11,FALSE)</f>
        <v>0.65</v>
      </c>
      <c r="L64" s="44">
        <f>VLOOKUP(A64,'D2 - Sec B'!A:I,9,FALSE)</f>
        <v>9</v>
      </c>
      <c r="M64" s="60"/>
    </row>
    <row r="65" spans="1:14" x14ac:dyDescent="0.25">
      <c r="A65" s="6">
        <v>76</v>
      </c>
      <c r="B65" s="6" t="s">
        <v>26</v>
      </c>
      <c r="C65" s="3" t="e">
        <f>IFERROR(VLOOKUP(A65,'D2 - Sec A'!$A:$A,2,FALSE),IFERROR(VLOOKUP(A65,'D2 - Sec B'!$A:$A,2,FALSE),IFERROR(VLOOKUP(A65,'D10 - Sec C'!$A:$A,2,FALSE),VLOOKUP(A65,'D10 - Sec D'!$A:$A,2,FALSE))))</f>
        <v>#N/A</v>
      </c>
      <c r="D65" s="5" t="str">
        <f>VLOOKUP(A65,'main scores'!A:D,4,FALSE)</f>
        <v>Lucy Lazaro-Keen</v>
      </c>
      <c r="E65" s="5" t="str">
        <f>VLOOKUP(A65,'main scores'!A:E,5,FALSE)</f>
        <v>Pandora's Elpis</v>
      </c>
      <c r="F65" s="6">
        <v>15127066</v>
      </c>
      <c r="G65" s="5" t="s">
        <v>220</v>
      </c>
      <c r="H65" s="44">
        <f>VLOOKUP(A65,'main scores'!A:H,8,FALSE)</f>
        <v>107.5</v>
      </c>
      <c r="I65" s="44">
        <f>VLOOKUP(A65,'main scores'!A:I,9,FALSE)</f>
        <v>55</v>
      </c>
      <c r="J65" s="44">
        <f t="shared" si="12"/>
        <v>162.5</v>
      </c>
      <c r="K65" s="45">
        <f>VLOOKUP(A65,'main scores'!A:K,11,FALSE)</f>
        <v>0.67708333333333337</v>
      </c>
      <c r="L65" s="44">
        <f>VLOOKUP(A65,'D10 - Sec C'!A:I,9,FALSE)</f>
        <v>7</v>
      </c>
      <c r="M65" s="60"/>
    </row>
    <row r="66" spans="1:14" s="95" customFormat="1" x14ac:dyDescent="0.25">
      <c r="A66" s="79">
        <v>106</v>
      </c>
      <c r="B66" s="79" t="s">
        <v>27</v>
      </c>
      <c r="C66" s="80" t="e">
        <f>IFERROR(VLOOKUP(A66,'D2 - Sec A'!$A:$A,2,FALSE),IFERROR(VLOOKUP(A66,'D2 - Sec B'!$A:$A,2,FALSE),IFERROR(VLOOKUP(A66,'D10 - Sec C'!$A:$A,2,FALSE),VLOOKUP(A66,'D10 - Sec D'!$A:$A,2,FALSE))))</f>
        <v>#REF!</v>
      </c>
      <c r="D66" s="81" t="str">
        <f>VLOOKUP(A66,'main scores'!A:D,4,FALSE)</f>
        <v>Sheenagh Bragg</v>
      </c>
      <c r="E66" s="81" t="str">
        <f>VLOOKUP(A66,'main scores'!A:E,5,FALSE)</f>
        <v>Star of Freedom</v>
      </c>
      <c r="F66" s="79">
        <v>15127095</v>
      </c>
      <c r="G66" s="81" t="s">
        <v>220</v>
      </c>
      <c r="H66" s="95">
        <f>VLOOKUP(A66,'main scores'!A:H,8,FALSE)</f>
        <v>93</v>
      </c>
      <c r="I66" s="95">
        <f>VLOOKUP(A66,'main scores'!A:I,9,FALSE)</f>
        <v>45</v>
      </c>
      <c r="J66" s="95">
        <f t="shared" si="12"/>
        <v>138</v>
      </c>
      <c r="K66" s="96">
        <f>VLOOKUP(A66,'main scores'!A:K,11,FALSE)</f>
        <v>0.57499999999999996</v>
      </c>
      <c r="L66" s="95">
        <f>VLOOKUP(A66,'D10 - Sec D'!A:I,9,FALSE)</f>
        <v>19</v>
      </c>
      <c r="M66" s="97"/>
    </row>
    <row r="67" spans="1:14" x14ac:dyDescent="0.25">
      <c r="A67" s="61"/>
      <c r="B67" s="67"/>
      <c r="C67" s="68"/>
      <c r="D67" s="62"/>
      <c r="E67" s="62"/>
      <c r="F67" s="63"/>
      <c r="G67" s="62"/>
      <c r="H67" s="64"/>
      <c r="I67" s="64"/>
      <c r="J67" s="64"/>
      <c r="K67" s="65" t="s">
        <v>277</v>
      </c>
      <c r="L67" s="64"/>
      <c r="M67" s="66">
        <f>SMALL(L63:L66,1)+SMALL(L63:L66,2)+SMALL(L63:L66,3)</f>
        <v>31</v>
      </c>
    </row>
    <row r="68" spans="1:14" x14ac:dyDescent="0.25">
      <c r="A68" s="6">
        <v>22</v>
      </c>
      <c r="B68" s="6" t="s">
        <v>24</v>
      </c>
      <c r="C68" s="3" t="e">
        <f>IFERROR(VLOOKUP(A68,'D2 - Sec A'!$A:$A,2,FALSE),IFERROR(VLOOKUP(A68,'D2 - Sec B'!$A:$A,2,FALSE),IFERROR(VLOOKUP(A68,'D10 - Sec C'!$A:$A,2,FALSE),VLOOKUP(A68,'D10 - Sec D'!$A:$A,2,FALSE))))</f>
        <v>#N/A</v>
      </c>
      <c r="D68" s="5" t="str">
        <f>VLOOKUP(A68,'main scores'!A:D,4,FALSE)</f>
        <v>Katie Gale</v>
      </c>
      <c r="E68" s="5" t="str">
        <f>VLOOKUP(A68,'main scores'!A:E,5,FALSE)</f>
        <v>Little Miss Mabel</v>
      </c>
      <c r="F68" s="6"/>
      <c r="G68" s="5" t="s">
        <v>68</v>
      </c>
      <c r="H68" s="55">
        <f>VLOOKUP(A68,'main scores'!A:H,8,FALSE)</f>
        <v>97.5</v>
      </c>
      <c r="I68" s="55">
        <f>VLOOKUP(A68,'main scores'!A:I,9,FALSE)</f>
        <v>51</v>
      </c>
      <c r="J68" s="55">
        <f t="shared" ref="J68:J71" si="13">H68+I68</f>
        <v>148.5</v>
      </c>
      <c r="K68" s="56">
        <f>VLOOKUP(A68,'main scores'!A:K,11,FALSE)</f>
        <v>0.59399999999999997</v>
      </c>
      <c r="L68" s="55">
        <f>VLOOKUP(A68,'D2 - Sec A'!A:I,9,FALSE)</f>
        <v>18</v>
      </c>
      <c r="M68" s="57"/>
    </row>
    <row r="69" spans="1:14" x14ac:dyDescent="0.25">
      <c r="A69" s="6">
        <v>52</v>
      </c>
      <c r="B69" s="6" t="s">
        <v>25</v>
      </c>
      <c r="C69" s="3" t="e">
        <f>IFERROR(VLOOKUP(A69,'D2 - Sec A'!$A:$A,2,FALSE),IFERROR(VLOOKUP(A69,'D2 - Sec B'!$A:$A,2,FALSE),IFERROR(VLOOKUP(A69,'D10 - Sec C'!$A:$A,2,FALSE),VLOOKUP(A69,'D10 - Sec D'!$A:$A,2,FALSE))))</f>
        <v>#N/A</v>
      </c>
      <c r="D69" s="5" t="str">
        <f>VLOOKUP(A69,'main scores'!A:D,4,FALSE)</f>
        <v>Emma Keenan</v>
      </c>
      <c r="E69" s="5" t="str">
        <f>VLOOKUP(A69,'main scores'!A:E,5,FALSE)</f>
        <v>Ballyskeagh Sand</v>
      </c>
      <c r="F69" s="6"/>
      <c r="G69" s="5" t="s">
        <v>68</v>
      </c>
      <c r="H69" s="44">
        <f>VLOOKUP(A69,'main scores'!A:H,8,FALSE)</f>
        <v>90.5</v>
      </c>
      <c r="I69" s="44">
        <f>VLOOKUP(A69,'main scores'!A:I,9,FALSE)</f>
        <v>44</v>
      </c>
      <c r="J69" s="44">
        <f t="shared" si="13"/>
        <v>134.5</v>
      </c>
      <c r="K69" s="45">
        <f>VLOOKUP(A69,'main scores'!A:K,11,FALSE)</f>
        <v>0.53800000000000003</v>
      </c>
      <c r="L69" s="44">
        <f>VLOOKUP(A69,'D2 - Sec B'!A:I,9,FALSE)</f>
        <v>27</v>
      </c>
      <c r="M69" s="60"/>
    </row>
    <row r="70" spans="1:14" x14ac:dyDescent="0.25">
      <c r="A70" s="6"/>
      <c r="B70" s="6"/>
      <c r="C70" s="3"/>
      <c r="D70" s="5"/>
      <c r="E70" s="5"/>
      <c r="F70" s="6"/>
      <c r="G70" s="5"/>
      <c r="M70" s="60"/>
    </row>
    <row r="71" spans="1:14" x14ac:dyDescent="0.25">
      <c r="A71" s="6">
        <v>112</v>
      </c>
      <c r="B71" s="6" t="s">
        <v>27</v>
      </c>
      <c r="C71" s="3" t="e">
        <f>IFERROR(VLOOKUP(A71,'D2 - Sec A'!$A:$A,2,FALSE),IFERROR(VLOOKUP(A71,'D2 - Sec B'!$A:$A,2,FALSE),IFERROR(VLOOKUP(A71,'D10 - Sec C'!$A:$A,2,FALSE),VLOOKUP(A71,'D10 - Sec D'!$A:$A,2,FALSE))))</f>
        <v>#REF!</v>
      </c>
      <c r="D71" s="5" t="str">
        <f>VLOOKUP(A71,'main scores'!A:D,4,FALSE)</f>
        <v>Sophie Meehan</v>
      </c>
      <c r="E71" s="5" t="str">
        <f>VLOOKUP(A71,'main scores'!A:E,5,FALSE)</f>
        <v>Mister Manchego</v>
      </c>
      <c r="F71" s="6"/>
      <c r="G71" s="5" t="s">
        <v>68</v>
      </c>
      <c r="H71" s="44">
        <f>VLOOKUP(A71,'main scores'!A:H,8,FALSE)</f>
        <v>97.5</v>
      </c>
      <c r="I71" s="44">
        <f>VLOOKUP(A71,'main scores'!A:I,9,FALSE)</f>
        <v>47</v>
      </c>
      <c r="J71" s="44">
        <f t="shared" si="13"/>
        <v>144.5</v>
      </c>
      <c r="K71" s="45">
        <f>VLOOKUP(A71,'main scores'!A:K,11,FALSE)</f>
        <v>0.6020833333333333</v>
      </c>
      <c r="L71" s="44">
        <f>VLOOKUP(A71,'D10 - Sec D'!A:I,9,FALSE)</f>
        <v>12</v>
      </c>
      <c r="M71" s="60"/>
    </row>
    <row r="72" spans="1:14" x14ac:dyDescent="0.25">
      <c r="A72" s="68"/>
      <c r="B72" s="67"/>
      <c r="C72" s="68"/>
      <c r="D72" s="62"/>
      <c r="E72" s="62"/>
      <c r="F72" s="63"/>
      <c r="G72" s="62"/>
      <c r="K72" s="45" t="s">
        <v>277</v>
      </c>
      <c r="M72" s="60">
        <f>SMALL(L68:L71,1)+SMALL(L68:L71,2)+SMALL(L68:L71,3)</f>
        <v>57</v>
      </c>
    </row>
    <row r="73" spans="1:14" x14ac:dyDescent="0.25">
      <c r="A73" s="6">
        <v>13</v>
      </c>
      <c r="B73" s="6" t="s">
        <v>24</v>
      </c>
      <c r="C73" s="3" t="e">
        <f>IFERROR(VLOOKUP(A73,'D2 - Sec A'!$A:$A,2,FALSE),IFERROR(VLOOKUP(A73,'D2 - Sec B'!$A:$A,2,FALSE),IFERROR(VLOOKUP(A73,'D10 - Sec C'!$A:$A,2,FALSE),VLOOKUP(A73,'D10 - Sec D'!$A:$A,2,FALSE))))</f>
        <v>#N/A</v>
      </c>
      <c r="D73" s="5" t="str">
        <f>VLOOKUP(A73,'main scores'!A:D,4,FALSE)</f>
        <v>Justine Scott</v>
      </c>
      <c r="E73" s="5" t="str">
        <f>VLOOKUP(A73,'main scores'!A:E,5,FALSE)</f>
        <v>Bradleystoke</v>
      </c>
      <c r="F73" s="6"/>
      <c r="G73" s="5" t="s">
        <v>63</v>
      </c>
      <c r="H73" s="55">
        <f>VLOOKUP(A73,'main scores'!A:H,8,FALSE)</f>
        <v>107</v>
      </c>
      <c r="I73" s="55">
        <f>VLOOKUP(A73,'main scores'!A:I,9,FALSE)</f>
        <v>53</v>
      </c>
      <c r="J73" s="55">
        <f t="shared" ref="J73:J76" si="14">H73+I73</f>
        <v>160</v>
      </c>
      <c r="K73" s="56">
        <f>VLOOKUP(A73,'main scores'!A:K,11,FALSE)</f>
        <v>0.64</v>
      </c>
      <c r="L73" s="55">
        <f>VLOOKUP(A73,'D2 - Sec A'!A:I,9,FALSE)</f>
        <v>9</v>
      </c>
      <c r="M73" s="57"/>
    </row>
    <row r="74" spans="1:14" x14ac:dyDescent="0.25">
      <c r="A74" s="6">
        <v>43</v>
      </c>
      <c r="B74" s="6" t="s">
        <v>25</v>
      </c>
      <c r="C74" s="3" t="e">
        <f>IFERROR(VLOOKUP(A74,'D2 - Sec A'!$A:$A,2,FALSE),IFERROR(VLOOKUP(A74,'D2 - Sec B'!$A:$A,2,FALSE),IFERROR(VLOOKUP(A74,'D10 - Sec C'!$A:$A,2,FALSE),VLOOKUP(A74,'D10 - Sec D'!$A:$A,2,FALSE))))</f>
        <v>#N/A</v>
      </c>
      <c r="D74" s="5" t="str">
        <f>VLOOKUP(A74,'main scores'!A:D,4,FALSE)</f>
        <v>Hannah Freeman</v>
      </c>
      <c r="E74" s="5" t="str">
        <f>VLOOKUP(A74,'main scores'!A:E,5,FALSE)</f>
        <v>Moylena Fairy Prince</v>
      </c>
      <c r="F74" s="6"/>
      <c r="G74" s="5" t="s">
        <v>63</v>
      </c>
      <c r="H74" s="44">
        <f>VLOOKUP(A74,'main scores'!A:H,8,FALSE)</f>
        <v>103.5</v>
      </c>
      <c r="I74" s="44">
        <f>VLOOKUP(A74,'main scores'!A:I,9,FALSE)</f>
        <v>47</v>
      </c>
      <c r="J74" s="44">
        <f t="shared" si="14"/>
        <v>150.5</v>
      </c>
      <c r="K74" s="45">
        <f>VLOOKUP(A74,'main scores'!A:K,11,FALSE)</f>
        <v>0.60199999999999998</v>
      </c>
      <c r="L74" s="44">
        <f>VLOOKUP(A74,'D2 - Sec B'!A:I,9,FALSE)</f>
        <v>20</v>
      </c>
      <c r="M74" s="60"/>
    </row>
    <row r="75" spans="1:14" x14ac:dyDescent="0.25">
      <c r="A75" s="6">
        <v>73</v>
      </c>
      <c r="B75" s="6" t="s">
        <v>26</v>
      </c>
      <c r="C75" s="3" t="e">
        <f>IFERROR(VLOOKUP(A75,'D2 - Sec A'!$A:$A,2,FALSE),IFERROR(VLOOKUP(A75,'D2 - Sec B'!$A:$A,2,FALSE),IFERROR(VLOOKUP(A75,'D10 - Sec C'!$A:$A,2,FALSE),VLOOKUP(A75,'D10 - Sec D'!$A:$A,2,FALSE))))</f>
        <v>#N/A</v>
      </c>
      <c r="D75" s="5" t="str">
        <f>VLOOKUP(A75,'main scores'!A:D,4,FALSE)</f>
        <v>Julia Harper</v>
      </c>
      <c r="E75" s="5" t="str">
        <f>VLOOKUP(A75,'main scores'!A:E,5,FALSE)</f>
        <v>Moorbridge Bernie</v>
      </c>
      <c r="F75" s="6"/>
      <c r="G75" s="5" t="s">
        <v>63</v>
      </c>
      <c r="H75" s="44">
        <f>VLOOKUP(A75,'main scores'!A:H,8,FALSE)</f>
        <v>107</v>
      </c>
      <c r="I75" s="44">
        <f>VLOOKUP(A75,'main scores'!A:I,9,FALSE)</f>
        <v>52</v>
      </c>
      <c r="J75" s="44">
        <f t="shared" si="14"/>
        <v>159</v>
      </c>
      <c r="K75" s="45">
        <f>VLOOKUP(A75,'main scores'!A:K,11,FALSE)</f>
        <v>0.66249999999999998</v>
      </c>
      <c r="L75" s="44">
        <f>VLOOKUP(A75,'D10 - Sec C'!A:I,9,FALSE)</f>
        <v>11</v>
      </c>
      <c r="M75" s="60"/>
    </row>
    <row r="76" spans="1:14" x14ac:dyDescent="0.25">
      <c r="A76" s="6">
        <v>103</v>
      </c>
      <c r="B76" s="6" t="s">
        <v>27</v>
      </c>
      <c r="C76" s="3" t="e">
        <f>IFERROR(VLOOKUP(A76,'D2 - Sec A'!$A:$A,2,FALSE),IFERROR(VLOOKUP(A76,'D2 - Sec B'!$A:$A,2,FALSE),IFERROR(VLOOKUP(A76,'D10 - Sec C'!$A:$A,2,FALSE),VLOOKUP(A76,'D10 - Sec D'!$A:$A,2,FALSE))))</f>
        <v>#REF!</v>
      </c>
      <c r="D76" s="5" t="str">
        <f>VLOOKUP(A76,'main scores'!A:D,4,FALSE)</f>
        <v>Julie Bush</v>
      </c>
      <c r="E76" s="5" t="str">
        <f>VLOOKUP(A76,'main scores'!A:E,5,FALSE)</f>
        <v>Attychree Prince</v>
      </c>
      <c r="F76" s="6"/>
      <c r="G76" s="5" t="s">
        <v>63</v>
      </c>
      <c r="H76" s="44">
        <f>VLOOKUP(A76,'main scores'!A:H,8,FALSE)</f>
        <v>111</v>
      </c>
      <c r="I76" s="44">
        <f>VLOOKUP(A76,'main scores'!A:I,9,FALSE)</f>
        <v>55</v>
      </c>
      <c r="J76" s="44">
        <f t="shared" si="14"/>
        <v>166</v>
      </c>
      <c r="K76" s="45">
        <f>VLOOKUP(A76,'main scores'!A:K,11,FALSE)</f>
        <v>0.69166666666666665</v>
      </c>
      <c r="L76" s="44">
        <f>VLOOKUP(A76,'D10 - Sec D'!A:I,9,FALSE)</f>
        <v>1</v>
      </c>
      <c r="M76" s="60"/>
    </row>
    <row r="77" spans="1:14" x14ac:dyDescent="0.25">
      <c r="A77" s="61"/>
      <c r="B77" s="67"/>
      <c r="C77" s="68"/>
      <c r="D77" s="62"/>
      <c r="E77" s="62"/>
      <c r="F77" s="63"/>
      <c r="G77" s="62"/>
      <c r="H77" s="64"/>
      <c r="I77" s="64"/>
      <c r="J77" s="64"/>
      <c r="K77" s="65" t="s">
        <v>277</v>
      </c>
      <c r="L77" s="64" t="s">
        <v>297</v>
      </c>
      <c r="M77" s="66">
        <f>SMALL(L73:L76,1)+SMALL(L73:L76,2)+SMALL(L73:L76,3)</f>
        <v>21</v>
      </c>
      <c r="N77" s="44">
        <v>41</v>
      </c>
    </row>
    <row r="78" spans="1:14" x14ac:dyDescent="0.25">
      <c r="A78" s="6">
        <v>18</v>
      </c>
      <c r="B78" s="6" t="s">
        <v>24</v>
      </c>
      <c r="C78" s="3" t="e">
        <f>IFERROR(VLOOKUP(A78,'D2 - Sec A'!$A:$A,2,FALSE),IFERROR(VLOOKUP(A78,'D2 - Sec B'!$A:$A,2,FALSE),IFERROR(VLOOKUP(A78,'D10 - Sec C'!$A:$A,2,FALSE),VLOOKUP(A78,'D10 - Sec D'!$A:$A,2,FALSE))))</f>
        <v>#N/A</v>
      </c>
      <c r="D78" s="5" t="str">
        <f>VLOOKUP(A78,'main scores'!A:D,4,FALSE)</f>
        <v>Sarah Palmer</v>
      </c>
      <c r="E78" s="5" t="str">
        <f>VLOOKUP(A78,'main scores'!A:E,5,FALSE)</f>
        <v>Whitehawk Drifter</v>
      </c>
      <c r="F78" s="6">
        <v>264047</v>
      </c>
      <c r="G78" s="5" t="s">
        <v>143</v>
      </c>
      <c r="H78" s="55">
        <f>VLOOKUP(A78,'main scores'!A:H,8,FALSE)</f>
        <v>114</v>
      </c>
      <c r="I78" s="55">
        <f>VLOOKUP(A78,'main scores'!A:I,9,FALSE)</f>
        <v>56</v>
      </c>
      <c r="J78" s="55">
        <f t="shared" ref="J78:J81" si="15">H78+I78</f>
        <v>170</v>
      </c>
      <c r="K78" s="56">
        <f>VLOOKUP(A78,'main scores'!A:K,11,FALSE)</f>
        <v>0.68</v>
      </c>
      <c r="L78" s="55">
        <f>VLOOKUP(A78,'D2 - Sec A'!A:I,9,FALSE)</f>
        <v>3</v>
      </c>
      <c r="M78" s="57"/>
    </row>
    <row r="79" spans="1:14" x14ac:dyDescent="0.25">
      <c r="A79" s="6">
        <v>48</v>
      </c>
      <c r="B79" s="6" t="s">
        <v>25</v>
      </c>
      <c r="C79" s="3" t="e">
        <f>IFERROR(VLOOKUP(A79,'D2 - Sec A'!$A:$A,2,FALSE),IFERROR(VLOOKUP(A79,'D2 - Sec B'!$A:$A,2,FALSE),IFERROR(VLOOKUP(A79,'D10 - Sec C'!$A:$A,2,FALSE),VLOOKUP(A79,'D10 - Sec D'!$A:$A,2,FALSE))))</f>
        <v>#N/A</v>
      </c>
      <c r="D79" s="5" t="str">
        <f>VLOOKUP(A79,'main scores'!A:D,4,FALSE)</f>
        <v>Becky Morby</v>
      </c>
      <c r="E79" s="5" t="str">
        <f>VLOOKUP(A79,'main scores'!A:E,5,FALSE)</f>
        <v>Smithy</v>
      </c>
      <c r="F79" s="6">
        <v>264010</v>
      </c>
      <c r="G79" s="5" t="s">
        <v>143</v>
      </c>
      <c r="H79" s="44">
        <f>VLOOKUP(A79,'main scores'!A:H,8,FALSE)</f>
        <v>106.5</v>
      </c>
      <c r="I79" s="44">
        <f>VLOOKUP(A79,'main scores'!A:I,9,FALSE)</f>
        <v>53</v>
      </c>
      <c r="J79" s="44">
        <f t="shared" si="15"/>
        <v>159.5</v>
      </c>
      <c r="K79" s="45">
        <f>VLOOKUP(A79,'main scores'!A:K,11,FALSE)</f>
        <v>0.63800000000000001</v>
      </c>
      <c r="L79" s="44">
        <f>VLOOKUP(A79,'D2 - Sec B'!A:I,9,FALSE)</f>
        <v>14</v>
      </c>
      <c r="M79" s="60"/>
    </row>
    <row r="80" spans="1:14" x14ac:dyDescent="0.25">
      <c r="A80" s="6">
        <v>78</v>
      </c>
      <c r="B80" s="6" t="s">
        <v>26</v>
      </c>
      <c r="C80" s="3" t="e">
        <f>IFERROR(VLOOKUP(A80,'D2 - Sec A'!$A:$A,2,FALSE),IFERROR(VLOOKUP(A80,'D2 - Sec B'!$A:$A,2,FALSE),IFERROR(VLOOKUP(A80,'D10 - Sec C'!$A:$A,2,FALSE),VLOOKUP(A80,'D10 - Sec D'!$A:$A,2,FALSE))))</f>
        <v>#N/A</v>
      </c>
      <c r="D80" s="5" t="str">
        <f>VLOOKUP(A80,'main scores'!A:D,4,FALSE)</f>
        <v>Kay Webb</v>
      </c>
      <c r="E80" s="5" t="str">
        <f>VLOOKUP(A80,'main scores'!A:E,5,FALSE)</f>
        <v>Stillbrook Smiler</v>
      </c>
      <c r="F80" s="6">
        <v>264063</v>
      </c>
      <c r="G80" s="5" t="s">
        <v>143</v>
      </c>
      <c r="H80" s="44">
        <f>VLOOKUP(A80,'main scores'!A:H,8,FALSE)</f>
        <v>110</v>
      </c>
      <c r="I80" s="44">
        <f>VLOOKUP(A80,'main scores'!A:I,9,FALSE)</f>
        <v>55</v>
      </c>
      <c r="J80" s="44">
        <f t="shared" si="15"/>
        <v>165</v>
      </c>
      <c r="K80" s="45">
        <f>VLOOKUP(A80,'main scores'!A:K,11,FALSE)</f>
        <v>0.6875</v>
      </c>
      <c r="L80" s="44">
        <f>VLOOKUP(A80,'D10 - Sec C'!A:I,9,FALSE)</f>
        <v>4</v>
      </c>
      <c r="M80" s="60"/>
    </row>
    <row r="81" spans="1:14" x14ac:dyDescent="0.25">
      <c r="A81" s="69">
        <v>108</v>
      </c>
      <c r="B81" s="69" t="s">
        <v>27</v>
      </c>
      <c r="C81" s="70" t="e">
        <f>IFERROR(VLOOKUP(A81,'D2 - Sec A'!$A:$A,2,FALSE),IFERROR(VLOOKUP(A81,'D2 - Sec B'!$A:$A,2,FALSE),IFERROR(VLOOKUP(A81,'D10 - Sec C'!$A:$A,2,FALSE),VLOOKUP(A81,'D10 - Sec D'!$A:$A,2,FALSE))))</f>
        <v>#REF!</v>
      </c>
      <c r="D81" s="5" t="str">
        <f>VLOOKUP(A81,'main scores'!A:D,4,FALSE)</f>
        <v>Claire Richards</v>
      </c>
      <c r="E81" s="5" t="str">
        <f>VLOOKUP(A81,'main scores'!A:E,5,FALSE)</f>
        <v>It's Magic</v>
      </c>
      <c r="F81" s="69">
        <v>264015</v>
      </c>
      <c r="G81" s="21" t="s">
        <v>143</v>
      </c>
      <c r="H81" s="44">
        <f>VLOOKUP(A81,'main scores'!A:H,8,FALSE)</f>
        <v>97.5</v>
      </c>
      <c r="I81" s="44">
        <f>VLOOKUP(A81,'main scores'!A:I,9,FALSE)</f>
        <v>45</v>
      </c>
      <c r="J81" s="44">
        <f t="shared" si="15"/>
        <v>142.5</v>
      </c>
      <c r="K81" s="45">
        <f>VLOOKUP(A81,'main scores'!A:K,11,FALSE)</f>
        <v>0.59375</v>
      </c>
      <c r="L81" s="44">
        <f>VLOOKUP(A81,'D10 - Sec D'!A:I,9,FALSE)</f>
        <v>15</v>
      </c>
      <c r="M81" s="60"/>
    </row>
    <row r="82" spans="1:14" x14ac:dyDescent="0.25">
      <c r="A82" s="68"/>
      <c r="B82" s="67"/>
      <c r="C82" s="68"/>
      <c r="D82" s="62"/>
      <c r="E82" s="62"/>
      <c r="F82" s="63"/>
      <c r="G82" s="62"/>
      <c r="K82" s="45" t="s">
        <v>277</v>
      </c>
      <c r="L82" s="44" t="s">
        <v>298</v>
      </c>
      <c r="M82" s="60">
        <f>SMALL(L78:L81,1)+SMALL(L78:L81,2)+SMALL(L78:L81,3)</f>
        <v>21</v>
      </c>
      <c r="N82" s="44">
        <v>36</v>
      </c>
    </row>
    <row r="83" spans="1:14" x14ac:dyDescent="0.25">
      <c r="A83" s="6">
        <v>6</v>
      </c>
      <c r="B83" s="6" t="s">
        <v>24</v>
      </c>
      <c r="C83" s="3" t="e">
        <f>IFERROR(VLOOKUP(A83,'D2 - Sec A'!$A:$A,2,FALSE),IFERROR(VLOOKUP(A83,'D2 - Sec B'!$A:$A,2,FALSE),IFERROR(VLOOKUP(A83,'D10 - Sec C'!$A:$A,2,FALSE),VLOOKUP(A83,'D10 - Sec D'!$A:$A,2,FALSE))))</f>
        <v>#N/A</v>
      </c>
      <c r="D83" s="5" t="str">
        <f>VLOOKUP(A83,'main scores'!A:D,4,FALSE)</f>
        <v>Iain Flower</v>
      </c>
      <c r="E83" s="5" t="str">
        <f>VLOOKUP(A83,'main scores'!A:E,5,FALSE)</f>
        <v>No Surrender</v>
      </c>
      <c r="F83" s="6">
        <v>264038</v>
      </c>
      <c r="G83" s="5" t="s">
        <v>142</v>
      </c>
      <c r="H83" s="55">
        <f>VLOOKUP(A83,'main scores'!A:H,8,FALSE)</f>
        <v>102</v>
      </c>
      <c r="I83" s="55">
        <f>VLOOKUP(A83,'main scores'!A:I,9,FALSE)</f>
        <v>48</v>
      </c>
      <c r="J83" s="55">
        <f t="shared" ref="J83:J86" si="16">H83+I83</f>
        <v>150</v>
      </c>
      <c r="K83" s="56">
        <f>VLOOKUP(A83,'main scores'!A:K,11,FALSE)</f>
        <v>0.6</v>
      </c>
      <c r="L83" s="55">
        <f>VLOOKUP(A83,'D2 - Sec A'!A:I,9,FALSE)</f>
        <v>17</v>
      </c>
      <c r="M83" s="57"/>
    </row>
    <row r="84" spans="1:14" x14ac:dyDescent="0.25">
      <c r="A84" s="6">
        <v>36</v>
      </c>
      <c r="B84" s="6" t="s">
        <v>25</v>
      </c>
      <c r="C84" s="3" t="e">
        <f>IFERROR(VLOOKUP(A84,'D2 - Sec A'!$A:$A,2,FALSE),IFERROR(VLOOKUP(A84,'D2 - Sec B'!$A:$A,2,FALSE),IFERROR(VLOOKUP(A84,'D10 - Sec C'!$A:$A,2,FALSE),VLOOKUP(A84,'D10 - Sec D'!$A:$A,2,FALSE))))</f>
        <v>#N/A</v>
      </c>
      <c r="D84" s="5" t="str">
        <f>VLOOKUP(A84,'main scores'!A:D,4,FALSE)</f>
        <v>Gill Penberth</v>
      </c>
      <c r="E84" s="5" t="str">
        <f>VLOOKUP(A84,'main scores'!A:E,5,FALSE)</f>
        <v>Doubtless Confidence</v>
      </c>
      <c r="F84" s="6">
        <v>264019</v>
      </c>
      <c r="G84" s="5" t="s">
        <v>142</v>
      </c>
      <c r="H84" s="44">
        <f>VLOOKUP(A84,'main scores'!A:H,8,FALSE)</f>
        <v>107.5</v>
      </c>
      <c r="I84" s="44">
        <f>VLOOKUP(A84,'main scores'!A:I,9,FALSE)</f>
        <v>49</v>
      </c>
      <c r="J84" s="44">
        <f t="shared" si="16"/>
        <v>156.5</v>
      </c>
      <c r="K84" s="45">
        <f>VLOOKUP(A84,'main scores'!A:K,11,FALSE)</f>
        <v>0.626</v>
      </c>
      <c r="L84" s="44">
        <f>VLOOKUP(A84,'D2 - Sec B'!A:I,9,FALSE)</f>
        <v>16</v>
      </c>
      <c r="M84" s="60"/>
    </row>
    <row r="85" spans="1:14" x14ac:dyDescent="0.25">
      <c r="A85" s="6">
        <v>66</v>
      </c>
      <c r="B85" s="6" t="s">
        <v>26</v>
      </c>
      <c r="C85" s="3" t="e">
        <f>IFERROR(VLOOKUP(A85,'D2 - Sec A'!$A:$A,2,FALSE),IFERROR(VLOOKUP(A85,'D2 - Sec B'!$A:$A,2,FALSE),IFERROR(VLOOKUP(A85,'D10 - Sec C'!$A:$A,2,FALSE),VLOOKUP(A85,'D10 - Sec D'!$A:$A,2,FALSE))))</f>
        <v>#N/A</v>
      </c>
      <c r="D85" s="5" t="str">
        <f>VLOOKUP(A85,'main scores'!A:D,4,FALSE)</f>
        <v>Sue Bromyard</v>
      </c>
      <c r="E85" s="5" t="str">
        <f>VLOOKUP(A85,'main scores'!A:E,5,FALSE)</f>
        <v>Killowen Nan</v>
      </c>
      <c r="F85" s="6">
        <v>264056</v>
      </c>
      <c r="G85" s="5" t="s">
        <v>142</v>
      </c>
      <c r="H85" s="44">
        <f>VLOOKUP(A85,'main scores'!A:H,8,FALSE)</f>
        <v>91.5</v>
      </c>
      <c r="I85" s="44">
        <f>VLOOKUP(A85,'main scores'!A:I,9,FALSE)</f>
        <v>44</v>
      </c>
      <c r="J85" s="44">
        <f t="shared" si="16"/>
        <v>135.5</v>
      </c>
      <c r="K85" s="45">
        <f>VLOOKUP(A85,'main scores'!A:K,11,FALSE)</f>
        <v>0.56458333333333333</v>
      </c>
      <c r="L85" s="44">
        <f>VLOOKUP(A85,'D10 - Sec C'!A:I,9,FALSE)</f>
        <v>27</v>
      </c>
      <c r="M85" s="60"/>
    </row>
    <row r="86" spans="1:14" x14ac:dyDescent="0.25">
      <c r="A86" s="6">
        <v>96</v>
      </c>
      <c r="B86" s="6" t="s">
        <v>27</v>
      </c>
      <c r="C86" s="3" t="e">
        <f>IFERROR(VLOOKUP(A86,'D2 - Sec A'!$A:$A,2,FALSE),IFERROR(VLOOKUP(A86,'D2 - Sec B'!$A:$A,2,FALSE),IFERROR(VLOOKUP(A86,'D10 - Sec C'!$A:$A,2,FALSE),VLOOKUP(A86,'D10 - Sec D'!$A:$A,2,FALSE))))</f>
        <v>#REF!</v>
      </c>
      <c r="D86" s="5" t="str">
        <f>VLOOKUP(A86,'main scores'!A:D,4,FALSE)</f>
        <v>Adrian Palmer</v>
      </c>
      <c r="E86" s="5" t="str">
        <f>VLOOKUP(A86,'main scores'!A:E,5,FALSE)</f>
        <v>Flashback III</v>
      </c>
      <c r="F86" s="6">
        <v>264046</v>
      </c>
      <c r="G86" s="5" t="s">
        <v>142</v>
      </c>
      <c r="H86" s="44">
        <f>VLOOKUP(A86,'main scores'!A:H,8,FALSE)</f>
        <v>86</v>
      </c>
      <c r="I86" s="44">
        <f>VLOOKUP(A86,'main scores'!A:I,9,FALSE)</f>
        <v>37</v>
      </c>
      <c r="J86" s="44">
        <f t="shared" si="16"/>
        <v>123</v>
      </c>
      <c r="K86" s="45">
        <f>VLOOKUP(A86,'main scores'!A:K,11,FALSE)</f>
        <v>0.51249999999999996</v>
      </c>
      <c r="L86" s="44">
        <f>VLOOKUP(A86,'D10 - Sec D'!A:I,9,FALSE)</f>
        <v>26</v>
      </c>
      <c r="M86" s="60"/>
    </row>
    <row r="87" spans="1:14" x14ac:dyDescent="0.25">
      <c r="A87" s="61"/>
      <c r="B87" s="67"/>
      <c r="C87" s="68"/>
      <c r="D87" s="62"/>
      <c r="E87" s="62"/>
      <c r="F87" s="63"/>
      <c r="G87" s="62"/>
      <c r="H87" s="64"/>
      <c r="I87" s="64"/>
      <c r="J87" s="64"/>
      <c r="K87" s="65" t="s">
        <v>277</v>
      </c>
      <c r="L87" s="64"/>
      <c r="M87" s="66">
        <f>SMALL(L83:L86,1)+SMALL(L83:L86,2)+SMALL(L83:L86,3)</f>
        <v>59</v>
      </c>
    </row>
    <row r="88" spans="1:14" x14ac:dyDescent="0.25">
      <c r="A88" s="6">
        <v>28</v>
      </c>
      <c r="B88" s="6" t="s">
        <v>24</v>
      </c>
      <c r="C88" s="3" t="e">
        <f>IFERROR(VLOOKUP(A88,'D2 - Sec A'!$A:$A,2,FALSE),IFERROR(VLOOKUP(A88,'D2 - Sec B'!$A:$A,2,FALSE),IFERROR(VLOOKUP(A88,'D10 - Sec C'!$A:$A,2,FALSE),VLOOKUP(A88,'D10 - Sec D'!$A:$A,2,FALSE))))</f>
        <v>#N/A</v>
      </c>
      <c r="D88" s="5" t="str">
        <f>VLOOKUP(A88,'main scores'!A:D,4,FALSE)</f>
        <v>Nicola Davis</v>
      </c>
      <c r="E88" s="5" t="str">
        <f>VLOOKUP(A88,'main scores'!A:E,5,FALSE)</f>
        <v>Cooksworthy Ransom</v>
      </c>
      <c r="F88" s="6">
        <v>15557241</v>
      </c>
      <c r="G88" s="5" t="s">
        <v>72</v>
      </c>
      <c r="H88" s="55">
        <f>VLOOKUP(A88,'main scores'!A:H,8,FALSE)</f>
        <v>110</v>
      </c>
      <c r="I88" s="55">
        <f>VLOOKUP(A88,'main scores'!A:I,9,FALSE)</f>
        <v>54</v>
      </c>
      <c r="J88" s="55">
        <f t="shared" ref="J88:J91" si="17">H88+I88</f>
        <v>164</v>
      </c>
      <c r="K88" s="56">
        <f>VLOOKUP(A88,'main scores'!A:K,11,FALSE)</f>
        <v>0.65600000000000003</v>
      </c>
      <c r="L88" s="55">
        <f>VLOOKUP(A88,'D2 - Sec A'!A:I,9,FALSE)</f>
        <v>7</v>
      </c>
      <c r="M88" s="57"/>
    </row>
    <row r="89" spans="1:14" x14ac:dyDescent="0.25">
      <c r="A89" s="6">
        <v>49</v>
      </c>
      <c r="B89" s="6" t="s">
        <v>25</v>
      </c>
      <c r="C89" s="3" t="e">
        <f>IFERROR(VLOOKUP(A89,'D2 - Sec A'!$A:$A,2,FALSE),IFERROR(VLOOKUP(A89,'D2 - Sec B'!$A:$A,2,FALSE),IFERROR(VLOOKUP(A89,'D10 - Sec C'!$A:$A,2,FALSE),VLOOKUP(A89,'D10 - Sec D'!$A:$A,2,FALSE))))</f>
        <v>#N/A</v>
      </c>
      <c r="D89" s="5" t="str">
        <f>VLOOKUP(A89,'main scores'!A:D,4,FALSE)</f>
        <v>Eleanor Newman</v>
      </c>
      <c r="E89" s="5" t="str">
        <f>VLOOKUP(A89,'main scores'!A:E,5,FALSE)</f>
        <v>Dolly Dimple</v>
      </c>
      <c r="F89" s="6">
        <v>15557078</v>
      </c>
      <c r="G89" s="5" t="s">
        <v>72</v>
      </c>
      <c r="H89" s="44">
        <f>VLOOKUP(A89,'main scores'!A:H,8,FALSE)</f>
        <v>110.5</v>
      </c>
      <c r="I89" s="44">
        <f>VLOOKUP(A89,'main scores'!A:I,9,FALSE)</f>
        <v>52</v>
      </c>
      <c r="J89" s="44">
        <f t="shared" si="17"/>
        <v>162.5</v>
      </c>
      <c r="K89" s="45">
        <f>VLOOKUP(A89,'main scores'!A:K,11,FALSE)</f>
        <v>0.65</v>
      </c>
      <c r="L89" s="44">
        <f>VLOOKUP(A89,'D2 - Sec B'!A:I,9,FALSE)</f>
        <v>11</v>
      </c>
      <c r="M89" s="60"/>
    </row>
    <row r="90" spans="1:14" x14ac:dyDescent="0.25">
      <c r="A90" s="6">
        <v>79</v>
      </c>
      <c r="B90" s="6" t="s">
        <v>26</v>
      </c>
      <c r="C90" s="3" t="e">
        <f>IFERROR(VLOOKUP(A90,'D2 - Sec A'!$A:$A,2,FALSE),IFERROR(VLOOKUP(A90,'D2 - Sec B'!$A:$A,2,FALSE),IFERROR(VLOOKUP(A90,'D10 - Sec C'!$A:$A,2,FALSE),VLOOKUP(A90,'D10 - Sec D'!$A:$A,2,FALSE))))</f>
        <v>#N/A</v>
      </c>
      <c r="D90" s="5" t="str">
        <f>VLOOKUP(A90,'main scores'!A:D,4,FALSE)</f>
        <v>Jo Vincent</v>
      </c>
      <c r="E90" s="5" t="str">
        <f>VLOOKUP(A90,'main scores'!A:E,5,FALSE)</f>
        <v>Cundlegreen Alexander</v>
      </c>
      <c r="F90" s="6">
        <v>15557271</v>
      </c>
      <c r="G90" s="5" t="s">
        <v>72</v>
      </c>
      <c r="H90" s="44">
        <f>VLOOKUP(A90,'main scores'!A:H,8,FALSE)</f>
        <v>107.5</v>
      </c>
      <c r="I90" s="44">
        <f>VLOOKUP(A90,'main scores'!A:I,9,FALSE)</f>
        <v>52</v>
      </c>
      <c r="J90" s="44">
        <f t="shared" si="17"/>
        <v>159.5</v>
      </c>
      <c r="K90" s="45">
        <f>VLOOKUP(A90,'main scores'!A:K,11,FALSE)</f>
        <v>0.6645833333333333</v>
      </c>
      <c r="L90" s="44">
        <f>VLOOKUP(A90,'D10 - Sec C'!A:I,9,FALSE)</f>
        <v>10</v>
      </c>
      <c r="M90" s="60"/>
    </row>
    <row r="91" spans="1:14" x14ac:dyDescent="0.25">
      <c r="A91" s="6">
        <v>109</v>
      </c>
      <c r="B91" s="6" t="s">
        <v>27</v>
      </c>
      <c r="C91" s="3" t="e">
        <f>IFERROR(VLOOKUP(A91,'D2 - Sec A'!$A:$A,2,FALSE),IFERROR(VLOOKUP(A91,'D2 - Sec B'!$A:$A,2,FALSE),IFERROR(VLOOKUP(A91,'D10 - Sec C'!$A:$A,2,FALSE),VLOOKUP(A91,'D10 - Sec D'!$A:$A,2,FALSE))))</f>
        <v>#REF!</v>
      </c>
      <c r="D91" s="5" t="str">
        <f>VLOOKUP(A91,'main scores'!A:D,4,FALSE)</f>
        <v>Sarah Tingey</v>
      </c>
      <c r="E91" s="5" t="str">
        <f>VLOOKUP(A91,'main scores'!A:E,5,FALSE)</f>
        <v>Kiltula Lad</v>
      </c>
      <c r="F91" s="6">
        <v>15557328</v>
      </c>
      <c r="G91" s="5" t="s">
        <v>72</v>
      </c>
      <c r="H91" s="44">
        <f>VLOOKUP(A91,'main scores'!A:H,8,FALSE)</f>
        <v>89</v>
      </c>
      <c r="I91" s="44">
        <f>VLOOKUP(A91,'main scores'!A:I,9,FALSE)</f>
        <v>41</v>
      </c>
      <c r="J91" s="44">
        <f t="shared" si="17"/>
        <v>130</v>
      </c>
      <c r="K91" s="45">
        <f>VLOOKUP(A91,'main scores'!A:K,11,FALSE)</f>
        <v>0.54166666666666663</v>
      </c>
      <c r="L91" s="44">
        <f>VLOOKUP(A91,'D10 - Sec D'!A:I,9,FALSE)</f>
        <v>22</v>
      </c>
      <c r="M91" s="60"/>
    </row>
    <row r="92" spans="1:14" x14ac:dyDescent="0.25">
      <c r="A92" s="61"/>
      <c r="B92" s="67"/>
      <c r="C92" s="68"/>
      <c r="D92" s="62"/>
      <c r="E92" s="62"/>
      <c r="F92" s="63"/>
      <c r="G92" s="62"/>
      <c r="K92" s="45" t="s">
        <v>277</v>
      </c>
      <c r="M92" s="60">
        <f>SMALL(L88:L91,1)+SMALL(L88:L91,2)+SMALL(L88:L91,3)</f>
        <v>28</v>
      </c>
    </row>
    <row r="93" spans="1:14" x14ac:dyDescent="0.25">
      <c r="A93" s="6">
        <v>20</v>
      </c>
      <c r="B93" s="6" t="s">
        <v>24</v>
      </c>
      <c r="C93" s="3" t="e">
        <f>IFERROR(VLOOKUP(A93,'D2 - Sec A'!$A:$A,2,FALSE),IFERROR(VLOOKUP(A93,'D2 - Sec B'!$A:$A,2,FALSE),IFERROR(VLOOKUP(A93,'D10 - Sec C'!$A:$A,2,FALSE),VLOOKUP(A93,'D10 - Sec D'!$A:$A,2,FALSE))))</f>
        <v>#N/A</v>
      </c>
      <c r="D93" s="5" t="str">
        <f>VLOOKUP(A93,'main scores'!A:D,4,FALSE)</f>
        <v>Dawn Clarke</v>
      </c>
      <c r="E93" s="5" t="str">
        <f>VLOOKUP(A93,'main scores'!A:E,5,FALSE)</f>
        <v>Lady Tash</v>
      </c>
      <c r="F93" s="6">
        <v>1553055</v>
      </c>
      <c r="G93" s="5" t="s">
        <v>38</v>
      </c>
      <c r="H93" s="55">
        <f>VLOOKUP(A93,'main scores'!A:H,8,FALSE)</f>
        <v>104</v>
      </c>
      <c r="I93" s="55">
        <f>VLOOKUP(A93,'main scores'!A:I,9,FALSE)</f>
        <v>50</v>
      </c>
      <c r="J93" s="55">
        <f t="shared" ref="J93:J96" si="18">H93+I93</f>
        <v>154</v>
      </c>
      <c r="K93" s="56">
        <f>VLOOKUP(A93,'main scores'!A:K,11,FALSE)</f>
        <v>0.61599999999999999</v>
      </c>
      <c r="L93" s="55">
        <f>VLOOKUP(A93,'D2 - Sec A'!A:I,9,FALSE)</f>
        <v>13</v>
      </c>
      <c r="M93" s="57"/>
    </row>
    <row r="94" spans="1:14" x14ac:dyDescent="0.25">
      <c r="A94" s="6">
        <v>50</v>
      </c>
      <c r="B94" s="6" t="s">
        <v>25</v>
      </c>
      <c r="C94" s="3" t="e">
        <f>IFERROR(VLOOKUP(A94,'D2 - Sec A'!$A:$A,2,FALSE),IFERROR(VLOOKUP(A94,'D2 - Sec B'!$A:$A,2,FALSE),IFERROR(VLOOKUP(A94,'D10 - Sec C'!$A:$A,2,FALSE),VLOOKUP(A94,'D10 - Sec D'!$A:$A,2,FALSE))))</f>
        <v>#N/A</v>
      </c>
      <c r="D94" s="5" t="str">
        <f>VLOOKUP(A94,'main scores'!A:D,4,FALSE)</f>
        <v>Jim Fox</v>
      </c>
      <c r="E94" s="5" t="str">
        <f>VLOOKUP(A94,'main scores'!A:E,5,FALSE)</f>
        <v>Spirit</v>
      </c>
      <c r="F94" s="6">
        <v>1553033</v>
      </c>
      <c r="G94" s="5" t="s">
        <v>38</v>
      </c>
      <c r="H94" s="44">
        <f>VLOOKUP(A94,'main scores'!A:H,8,FALSE)</f>
        <v>101.5</v>
      </c>
      <c r="I94" s="44">
        <f>VLOOKUP(A94,'main scores'!A:I,9,FALSE)</f>
        <v>51</v>
      </c>
      <c r="J94" s="44">
        <f t="shared" si="18"/>
        <v>152.5</v>
      </c>
      <c r="K94" s="45">
        <f>VLOOKUP(A94,'main scores'!A:K,11,FALSE)</f>
        <v>0.61</v>
      </c>
      <c r="L94" s="44">
        <f>VLOOKUP(A94,'D2 - Sec B'!A:I,9,FALSE)</f>
        <v>19</v>
      </c>
      <c r="M94" s="60"/>
    </row>
    <row r="95" spans="1:14" x14ac:dyDescent="0.25">
      <c r="A95" s="6">
        <v>80</v>
      </c>
      <c r="B95" s="6" t="s">
        <v>26</v>
      </c>
      <c r="C95" s="3" t="e">
        <f>IFERROR(VLOOKUP(A95,'D2 - Sec A'!$A:$A,2,FALSE),IFERROR(VLOOKUP(A95,'D2 - Sec B'!$A:$A,2,FALSE),IFERROR(VLOOKUP(A95,'D10 - Sec C'!$A:$A,2,FALSE),VLOOKUP(A95,'D10 - Sec D'!$A:$A,2,FALSE))))</f>
        <v>#N/A</v>
      </c>
      <c r="D95" s="5" t="str">
        <f>VLOOKUP(A95,'main scores'!A:D,4,FALSE)</f>
        <v>Polly Cornwell</v>
      </c>
      <c r="E95" s="5" t="str">
        <f>VLOOKUP(A95,'main scores'!A:E,5,FALSE)</f>
        <v>Bouncer</v>
      </c>
      <c r="F95" s="6">
        <v>15533020</v>
      </c>
      <c r="G95" s="5" t="s">
        <v>38</v>
      </c>
      <c r="H95" s="44">
        <f>VLOOKUP(A95,'main scores'!A:H,8,FALSE)</f>
        <v>102.5</v>
      </c>
      <c r="I95" s="44">
        <f>VLOOKUP(A95,'main scores'!A:I,9,FALSE)</f>
        <v>51</v>
      </c>
      <c r="J95" s="44">
        <f t="shared" si="18"/>
        <v>153.5</v>
      </c>
      <c r="K95" s="45">
        <f>VLOOKUP(A95,'main scores'!A:K,11,FALSE)</f>
        <v>0.63958333333333328</v>
      </c>
      <c r="L95" s="44">
        <f>VLOOKUP(A95,'D10 - Sec C'!A:I,9,FALSE)</f>
        <v>19</v>
      </c>
      <c r="M95" s="60"/>
    </row>
    <row r="96" spans="1:14" x14ac:dyDescent="0.25">
      <c r="A96" s="6">
        <v>110</v>
      </c>
      <c r="B96" s="6" t="s">
        <v>27</v>
      </c>
      <c r="C96" s="3" t="e">
        <f>IFERROR(VLOOKUP(A96,'D2 - Sec A'!$A:$A,2,FALSE),IFERROR(VLOOKUP(A96,'D2 - Sec B'!$A:$A,2,FALSE),IFERROR(VLOOKUP(A96,'D10 - Sec C'!$A:$A,2,FALSE),VLOOKUP(A96,'D10 - Sec D'!$A:$A,2,FALSE))))</f>
        <v>#REF!</v>
      </c>
      <c r="D96" s="5" t="str">
        <f>VLOOKUP(A96,'main scores'!A:D,4,FALSE)</f>
        <v>Harriet Wixted</v>
      </c>
      <c r="E96" s="5" t="str">
        <f>VLOOKUP(A96,'main scores'!A:E,5,FALSE)</f>
        <v>Archers Bay</v>
      </c>
      <c r="F96" s="6">
        <v>15533005</v>
      </c>
      <c r="G96" s="5" t="s">
        <v>38</v>
      </c>
      <c r="H96" s="44">
        <f>VLOOKUP(A96,'main scores'!A:H,8,FALSE)</f>
        <v>100</v>
      </c>
      <c r="I96" s="44">
        <f>VLOOKUP(A96,'main scores'!A:I,9,FALSE)</f>
        <v>50</v>
      </c>
      <c r="J96" s="44">
        <f t="shared" si="18"/>
        <v>150</v>
      </c>
      <c r="K96" s="45">
        <f>VLOOKUP(A96,'main scores'!A:K,11,FALSE)</f>
        <v>0.625</v>
      </c>
      <c r="L96" s="44">
        <f>VLOOKUP(A96,'D10 - Sec D'!A:I,9,FALSE)</f>
        <v>8</v>
      </c>
      <c r="M96" s="60"/>
    </row>
    <row r="97" spans="1:13" x14ac:dyDescent="0.25">
      <c r="A97" s="61"/>
      <c r="B97" s="67"/>
      <c r="C97" s="68"/>
      <c r="D97" s="62"/>
      <c r="E97" s="62"/>
      <c r="F97" s="63"/>
      <c r="G97" s="62"/>
      <c r="H97" s="64"/>
      <c r="I97" s="64"/>
      <c r="J97" s="64"/>
      <c r="K97" s="65" t="s">
        <v>277</v>
      </c>
      <c r="L97" s="64"/>
      <c r="M97" s="66">
        <f>SMALL(L93:L96,1)+SMALL(L93:L96,2)+SMALL(L93:L96,3)</f>
        <v>40</v>
      </c>
    </row>
    <row r="98" spans="1:13" x14ac:dyDescent="0.25">
      <c r="A98" s="6">
        <v>17</v>
      </c>
      <c r="B98" s="6" t="s">
        <v>24</v>
      </c>
      <c r="C98" s="3" t="e">
        <f>IFERROR(VLOOKUP(A98,'D2 - Sec A'!$A:$A,2,FALSE),IFERROR(VLOOKUP(A98,'D2 - Sec B'!$A:$A,2,FALSE),IFERROR(VLOOKUP(A98,'D10 - Sec C'!$A:$A,2,FALSE),VLOOKUP(A98,'D10 - Sec D'!$A:$A,2,FALSE))))</f>
        <v>#N/A</v>
      </c>
      <c r="D98" s="5" t="str">
        <f>VLOOKUP(A98,'main scores'!A:D,4,FALSE)</f>
        <v>Karen Messenger</v>
      </c>
      <c r="E98" s="5" t="str">
        <f>VLOOKUP(A98,'main scores'!A:E,5,FALSE)</f>
        <v>Kiwi</v>
      </c>
      <c r="F98" s="6">
        <v>15282050</v>
      </c>
      <c r="G98" s="5" t="s">
        <v>126</v>
      </c>
      <c r="H98" s="55">
        <f>VLOOKUP(A98,'main scores'!A:H,8,FALSE)</f>
        <v>98</v>
      </c>
      <c r="I98" s="55">
        <f>VLOOKUP(A98,'main scores'!A:I,9,FALSE)</f>
        <v>48</v>
      </c>
      <c r="J98" s="55">
        <f t="shared" ref="J98:J101" si="19">H98+I98</f>
        <v>146</v>
      </c>
      <c r="K98" s="56">
        <f>VLOOKUP(A98,'main scores'!A:K,11,FALSE)</f>
        <v>0.58399999999999996</v>
      </c>
      <c r="L98" s="55">
        <f>VLOOKUP(A98,'D2 - Sec A'!A:I,9,FALSE)</f>
        <v>20</v>
      </c>
      <c r="M98" s="57"/>
    </row>
    <row r="99" spans="1:13" x14ac:dyDescent="0.25">
      <c r="A99" s="6">
        <v>47</v>
      </c>
      <c r="B99" s="6" t="s">
        <v>25</v>
      </c>
      <c r="C99" s="3" t="e">
        <f>IFERROR(VLOOKUP(A99,'D2 - Sec A'!$A:$A,2,FALSE),IFERROR(VLOOKUP(A99,'D2 - Sec B'!$A:$A,2,FALSE),IFERROR(VLOOKUP(A99,'D10 - Sec C'!$A:$A,2,FALSE),VLOOKUP(A99,'D10 - Sec D'!$A:$A,2,FALSE))))</f>
        <v>#N/A</v>
      </c>
      <c r="D99" s="5" t="str">
        <f>VLOOKUP(A99,'main scores'!A:D,4,FALSE)</f>
        <v>Bev Snavey</v>
      </c>
      <c r="E99" s="5" t="str">
        <f>VLOOKUP(A99,'main scores'!A:E,5,FALSE)</f>
        <v>Rolo</v>
      </c>
      <c r="F99" s="6">
        <v>15282014</v>
      </c>
      <c r="G99" s="5" t="s">
        <v>126</v>
      </c>
      <c r="H99" s="44">
        <f>VLOOKUP(A99,'main scores'!A:H,8,FALSE)</f>
        <v>110.5</v>
      </c>
      <c r="I99" s="44">
        <f>VLOOKUP(A99,'main scores'!A:I,9,FALSE)</f>
        <v>53</v>
      </c>
      <c r="J99" s="44">
        <f t="shared" si="19"/>
        <v>163.5</v>
      </c>
      <c r="K99" s="45">
        <f>VLOOKUP(A99,'main scores'!A:K,11,FALSE)</f>
        <v>0.65400000000000003</v>
      </c>
      <c r="L99" s="44">
        <f>VLOOKUP(A99,'D2 - Sec B'!A:I,9,FALSE)</f>
        <v>6</v>
      </c>
      <c r="M99" s="60"/>
    </row>
    <row r="100" spans="1:13" x14ac:dyDescent="0.25">
      <c r="A100" s="6">
        <v>77</v>
      </c>
      <c r="B100" s="6" t="s">
        <v>26</v>
      </c>
      <c r="C100" s="3" t="e">
        <f>IFERROR(VLOOKUP(A100,'D2 - Sec A'!$A:$A,2,FALSE),IFERROR(VLOOKUP(A100,'D2 - Sec B'!$A:$A,2,FALSE),IFERROR(VLOOKUP(A100,'D10 - Sec C'!$A:$A,2,FALSE),VLOOKUP(A100,'D10 - Sec D'!$A:$A,2,FALSE))))</f>
        <v>#N/A</v>
      </c>
      <c r="D100" s="5" t="str">
        <f>VLOOKUP(A100,'main scores'!A:D,4,FALSE)</f>
        <v>Katherine Hills</v>
      </c>
      <c r="E100" s="5" t="str">
        <f>VLOOKUP(A100,'main scores'!A:E,5,FALSE)</f>
        <v>Serve Chilled</v>
      </c>
      <c r="F100" s="6">
        <v>15282023</v>
      </c>
      <c r="G100" s="5" t="s">
        <v>126</v>
      </c>
      <c r="H100" s="44">
        <f>VLOOKUP(A100,'main scores'!A:H,8,FALSE)</f>
        <v>105.5</v>
      </c>
      <c r="I100" s="44">
        <f>VLOOKUP(A100,'main scores'!A:I,9,FALSE)</f>
        <v>51</v>
      </c>
      <c r="J100" s="44">
        <f t="shared" si="19"/>
        <v>156.5</v>
      </c>
      <c r="K100" s="45">
        <f>VLOOKUP(A100,'main scores'!A:K,11,FALSE)</f>
        <v>0.65208333333333335</v>
      </c>
      <c r="L100" s="44">
        <f>VLOOKUP(A100,'D10 - Sec C'!A:I,9,FALSE)</f>
        <v>15</v>
      </c>
      <c r="M100" s="60"/>
    </row>
    <row r="101" spans="1:13" x14ac:dyDescent="0.25">
      <c r="A101" s="69">
        <v>107</v>
      </c>
      <c r="B101" s="69" t="s">
        <v>27</v>
      </c>
      <c r="C101" s="70" t="e">
        <f>IFERROR(VLOOKUP(A101,'D2 - Sec A'!$A:$A,2,FALSE),IFERROR(VLOOKUP(A101,'D2 - Sec B'!$A:$A,2,FALSE),IFERROR(VLOOKUP(A101,'D10 - Sec C'!$A:$A,2,FALSE),VLOOKUP(A101,'D10 - Sec D'!$A:$A,2,FALSE))))</f>
        <v>#REF!</v>
      </c>
      <c r="D101" s="5" t="str">
        <f>VLOOKUP(A101,'main scores'!A:D,4,FALSE)</f>
        <v>Louise Gibbons</v>
      </c>
      <c r="E101" s="5" t="str">
        <f>VLOOKUP(A101,'main scores'!A:E,5,FALSE)</f>
        <v>Montanna Heights</v>
      </c>
      <c r="F101" s="69">
        <v>15282198</v>
      </c>
      <c r="G101" s="21" t="s">
        <v>126</v>
      </c>
      <c r="H101" s="44">
        <f>VLOOKUP(A101,'main scores'!A:H,8,FALSE)</f>
        <v>84</v>
      </c>
      <c r="I101" s="44">
        <f>VLOOKUP(A101,'main scores'!A:I,9,FALSE)</f>
        <v>37</v>
      </c>
      <c r="J101" s="44">
        <f t="shared" si="19"/>
        <v>121</v>
      </c>
      <c r="K101" s="45">
        <f>VLOOKUP(A101,'main scores'!A:K,11,FALSE)</f>
        <v>0.50416666666666665</v>
      </c>
      <c r="L101" s="44">
        <f>VLOOKUP(A101,'D10 - Sec D'!A:I,9,FALSE)</f>
        <v>27</v>
      </c>
      <c r="M101" s="60"/>
    </row>
    <row r="102" spans="1:13" x14ac:dyDescent="0.25">
      <c r="A102" s="68"/>
      <c r="B102" s="67"/>
      <c r="C102" s="68"/>
      <c r="D102" s="62"/>
      <c r="E102" s="62"/>
      <c r="F102" s="63"/>
      <c r="G102" s="62"/>
      <c r="K102" s="45" t="s">
        <v>277</v>
      </c>
      <c r="M102" s="60">
        <f>SMALL(L98:L101,1)+SMALL(L98:L101,2)+SMALL(L98:L101,3)</f>
        <v>41</v>
      </c>
    </row>
    <row r="103" spans="1:13" x14ac:dyDescent="0.25">
      <c r="A103" s="6">
        <v>11</v>
      </c>
      <c r="B103" s="6" t="s">
        <v>24</v>
      </c>
      <c r="C103" s="3" t="e">
        <f>IFERROR(VLOOKUP(A103,'D2 - Sec A'!$A:$A,2,FALSE),IFERROR(VLOOKUP(A103,'D2 - Sec B'!$A:$A,2,FALSE),IFERROR(VLOOKUP(A103,'D10 - Sec C'!$A:$A,2,FALSE),VLOOKUP(A103,'D10 - Sec D'!$A:$A,2,FALSE))))</f>
        <v>#N/A</v>
      </c>
      <c r="D103" s="5" t="str">
        <f>VLOOKUP(A103,'main scores'!A:D,4,FALSE)</f>
        <v>Gemma Hobbs</v>
      </c>
      <c r="E103" s="5" t="str">
        <f>VLOOKUP(A103,'main scores'!A:E,5,FALSE)</f>
        <v>Away with the Fairies</v>
      </c>
      <c r="F103" s="6">
        <v>15282120</v>
      </c>
      <c r="G103" s="5" t="s">
        <v>119</v>
      </c>
      <c r="H103" s="55">
        <f>VLOOKUP(A103,'main scores'!A:H,8,FALSE)</f>
        <v>100</v>
      </c>
      <c r="I103" s="55">
        <f>VLOOKUP(A103,'main scores'!A:I,9,FALSE)</f>
        <v>52</v>
      </c>
      <c r="J103" s="55">
        <f t="shared" ref="J103:J106" si="20">H103+I103</f>
        <v>152</v>
      </c>
      <c r="K103" s="56">
        <f>VLOOKUP(A103,'main scores'!A:K,11,FALSE)</f>
        <v>0.60799999999999998</v>
      </c>
      <c r="L103" s="55">
        <f>VLOOKUP(A103,'D2 - Sec A'!A:I,9,FALSE)</f>
        <v>16</v>
      </c>
      <c r="M103" s="57"/>
    </row>
    <row r="104" spans="1:13" x14ac:dyDescent="0.25">
      <c r="A104" s="6">
        <v>41</v>
      </c>
      <c r="B104" s="6" t="s">
        <v>25</v>
      </c>
      <c r="C104" s="3" t="e">
        <f>IFERROR(VLOOKUP(A104,'D2 - Sec A'!$A:$A,2,FALSE),IFERROR(VLOOKUP(A104,'D2 - Sec B'!$A:$A,2,FALSE),IFERROR(VLOOKUP(A104,'D10 - Sec C'!$A:$A,2,FALSE),VLOOKUP(A104,'D10 - Sec D'!$A:$A,2,FALSE))))</f>
        <v>#N/A</v>
      </c>
      <c r="D104" s="5" t="str">
        <f>VLOOKUP(A104,'main scores'!A:D,4,FALSE)</f>
        <v>Kelly Wapples</v>
      </c>
      <c r="E104" s="5" t="str">
        <f>VLOOKUP(A104,'main scores'!A:E,5,FALSE)</f>
        <v>Clovers Jimmy Choo</v>
      </c>
      <c r="F104" s="6">
        <v>15282153</v>
      </c>
      <c r="G104" s="5" t="s">
        <v>119</v>
      </c>
      <c r="H104" s="44">
        <f>VLOOKUP(A104,'main scores'!A:H,8,FALSE)</f>
        <v>94</v>
      </c>
      <c r="I104" s="44">
        <f>VLOOKUP(A104,'main scores'!A:I,9,FALSE)</f>
        <v>41</v>
      </c>
      <c r="J104" s="44">
        <f t="shared" si="20"/>
        <v>135</v>
      </c>
      <c r="K104" s="45">
        <f>VLOOKUP(A104,'main scores'!A:K,11,FALSE)</f>
        <v>0.54</v>
      </c>
      <c r="L104" s="44">
        <f>VLOOKUP(A104,'D2 - Sec B'!A:I,9,FALSE)</f>
        <v>26</v>
      </c>
      <c r="M104" s="60"/>
    </row>
    <row r="105" spans="1:13" x14ac:dyDescent="0.25">
      <c r="A105" s="6">
        <v>71</v>
      </c>
      <c r="B105" s="6" t="s">
        <v>26</v>
      </c>
      <c r="C105" s="3" t="e">
        <f>IFERROR(VLOOKUP(A105,'D2 - Sec A'!$A:$A,2,FALSE),IFERROR(VLOOKUP(A105,'D2 - Sec B'!$A:$A,2,FALSE),IFERROR(VLOOKUP(A105,'D10 - Sec C'!$A:$A,2,FALSE),VLOOKUP(A105,'D10 - Sec D'!$A:$A,2,FALSE))))</f>
        <v>#N/A</v>
      </c>
      <c r="D105" s="5" t="str">
        <f>VLOOKUP(A105,'main scores'!A:D,4,FALSE)</f>
        <v>Simmone White</v>
      </c>
      <c r="E105" s="5" t="str">
        <f>VLOOKUP(A105,'main scores'!A:E,5,FALSE)</f>
        <v>Patricia's Delight</v>
      </c>
      <c r="F105" s="6">
        <v>15282109</v>
      </c>
      <c r="G105" s="5" t="s">
        <v>119</v>
      </c>
      <c r="H105" s="44">
        <f>VLOOKUP(A105,'main scores'!A:H,8,FALSE)</f>
        <v>111</v>
      </c>
      <c r="I105" s="44">
        <f>VLOOKUP(A105,'main scores'!A:I,9,FALSE)</f>
        <v>57</v>
      </c>
      <c r="J105" s="44">
        <f t="shared" si="20"/>
        <v>168</v>
      </c>
      <c r="K105" s="45">
        <f>VLOOKUP(A105,'main scores'!A:K,11,FALSE)</f>
        <v>0.7</v>
      </c>
      <c r="L105" s="44">
        <f>VLOOKUP(A105,'D10 - Sec C'!A:I,9,FALSE)</f>
        <v>1</v>
      </c>
      <c r="M105" s="60"/>
    </row>
    <row r="106" spans="1:13" x14ac:dyDescent="0.25">
      <c r="A106" s="6">
        <v>101</v>
      </c>
      <c r="B106" s="6" t="s">
        <v>27</v>
      </c>
      <c r="C106" s="3" t="e">
        <f>IFERROR(VLOOKUP(A106,'D2 - Sec A'!$A:$A,2,FALSE),IFERROR(VLOOKUP(A106,'D2 - Sec B'!$A:$A,2,FALSE),IFERROR(VLOOKUP(A106,'D10 - Sec C'!$A:$A,2,FALSE),VLOOKUP(A106,'D10 - Sec D'!$A:$A,2,FALSE))))</f>
        <v>#REF!</v>
      </c>
      <c r="D106" s="5" t="str">
        <f>VLOOKUP(A106,'main scores'!A:D,4,FALSE)</f>
        <v>Nicky Conway</v>
      </c>
      <c r="E106" s="5" t="str">
        <f>VLOOKUP(A106,'main scores'!A:E,5,FALSE)</f>
        <v>Somora</v>
      </c>
      <c r="F106" s="6">
        <v>15282133</v>
      </c>
      <c r="G106" s="5" t="s">
        <v>119</v>
      </c>
      <c r="H106" s="44">
        <f>VLOOKUP(A106,'main scores'!A:H,8,FALSE)</f>
        <v>95.5</v>
      </c>
      <c r="I106" s="44">
        <f>VLOOKUP(A106,'main scores'!A:I,9,FALSE)</f>
        <v>45</v>
      </c>
      <c r="J106" s="44">
        <f t="shared" si="20"/>
        <v>140.5</v>
      </c>
      <c r="K106" s="45">
        <f>VLOOKUP(A106,'main scores'!A:K,11,FALSE)</f>
        <v>0.5854166666666667</v>
      </c>
      <c r="L106" s="44">
        <f>VLOOKUP(A106,'D10 - Sec D'!A:I,9,FALSE)</f>
        <v>17</v>
      </c>
      <c r="M106" s="60"/>
    </row>
    <row r="107" spans="1:13" x14ac:dyDescent="0.25">
      <c r="A107" s="61"/>
      <c r="B107" s="67"/>
      <c r="C107" s="68"/>
      <c r="D107" s="62"/>
      <c r="E107" s="62"/>
      <c r="F107" s="63"/>
      <c r="G107" s="62"/>
      <c r="H107" s="64"/>
      <c r="I107" s="64"/>
      <c r="J107" s="64"/>
      <c r="K107" s="65" t="s">
        <v>277</v>
      </c>
      <c r="L107" s="64"/>
      <c r="M107" s="66">
        <f>SMALL(L103:L106,1)+SMALL(L103:L106,2)+SMALL(L103:L106,3)</f>
        <v>34</v>
      </c>
    </row>
    <row r="108" spans="1:13" x14ac:dyDescent="0.25">
      <c r="A108" s="6">
        <v>25</v>
      </c>
      <c r="B108" s="6" t="s">
        <v>24</v>
      </c>
      <c r="C108" s="3" t="e">
        <f>IFERROR(VLOOKUP(A108,'D2 - Sec A'!$A:$A,2,FALSE),IFERROR(VLOOKUP(A108,'D2 - Sec B'!$A:$A,2,FALSE),IFERROR(VLOOKUP(A108,'D10 - Sec C'!$A:$A,2,FALSE),VLOOKUP(A108,'D10 - Sec D'!$A:$A,2,FALSE))))</f>
        <v>#N/A</v>
      </c>
      <c r="D108" s="5" t="str">
        <f>VLOOKUP(A108,'main scores'!A:D,4,FALSE)</f>
        <v>Ashleigh Carver</v>
      </c>
      <c r="E108" s="5" t="str">
        <f>VLOOKUP(A108,'main scores'!A:E,5,FALSE)</f>
        <v>Northern Diamond Dancer</v>
      </c>
      <c r="F108" s="6">
        <v>15282036</v>
      </c>
      <c r="G108" s="5" t="s">
        <v>135</v>
      </c>
      <c r="H108" s="55">
        <f>VLOOKUP(A108,'main scores'!A:H,8,FALSE)</f>
        <v>91</v>
      </c>
      <c r="I108" s="55">
        <f>VLOOKUP(A108,'main scores'!A:I,9,FALSE)</f>
        <v>44</v>
      </c>
      <c r="J108" s="55">
        <f t="shared" ref="J108:J111" si="21">H108+I108</f>
        <v>135</v>
      </c>
      <c r="K108" s="56">
        <f>VLOOKUP(A108,'main scores'!A:K,11,FALSE)</f>
        <v>0.54</v>
      </c>
      <c r="L108" s="55">
        <f>VLOOKUP(A108,'D2 - Sec A'!A:I,9,FALSE)</f>
        <v>26</v>
      </c>
      <c r="M108" s="57"/>
    </row>
    <row r="109" spans="1:13" x14ac:dyDescent="0.25">
      <c r="A109" s="6">
        <v>55</v>
      </c>
      <c r="B109" s="6" t="s">
        <v>25</v>
      </c>
      <c r="C109" s="3" t="e">
        <f>IFERROR(VLOOKUP(A109,'D2 - Sec A'!$A:$A,2,FALSE),IFERROR(VLOOKUP(A109,'D2 - Sec B'!$A:$A,2,FALSE),IFERROR(VLOOKUP(A109,'D10 - Sec C'!$A:$A,2,FALSE),VLOOKUP(A109,'D10 - Sec D'!$A:$A,2,FALSE))))</f>
        <v>#N/A</v>
      </c>
      <c r="D109" s="5" t="str">
        <f>VLOOKUP(A109,'main scores'!A:D,4,FALSE)</f>
        <v>Sue Joans</v>
      </c>
      <c r="E109" s="5" t="str">
        <f>VLOOKUP(A109,'main scores'!A:E,5,FALSE)</f>
        <v>Northwoods Preston</v>
      </c>
      <c r="F109" s="6">
        <v>15282167</v>
      </c>
      <c r="G109" s="5" t="s">
        <v>135</v>
      </c>
      <c r="H109" s="44">
        <f>VLOOKUP(A109,'main scores'!A:H,8,FALSE)</f>
        <v>99.5</v>
      </c>
      <c r="I109" s="44">
        <f>VLOOKUP(A109,'main scores'!A:I,9,FALSE)</f>
        <v>50</v>
      </c>
      <c r="J109" s="44">
        <f t="shared" si="21"/>
        <v>149.5</v>
      </c>
      <c r="K109" s="45">
        <f>VLOOKUP(A109,'main scores'!A:K,11,FALSE)</f>
        <v>0.59799999999999998</v>
      </c>
      <c r="L109" s="44">
        <f>VLOOKUP(A109,'D2 - Sec B'!A:I,9,FALSE)</f>
        <v>21</v>
      </c>
      <c r="M109" s="60"/>
    </row>
    <row r="110" spans="1:13" x14ac:dyDescent="0.25">
      <c r="A110" s="6">
        <v>85</v>
      </c>
      <c r="B110" s="6" t="s">
        <v>26</v>
      </c>
      <c r="C110" s="3" t="e">
        <f>IFERROR(VLOOKUP(A110,'D2 - Sec A'!$A:$A,2,FALSE),IFERROR(VLOOKUP(A110,'D2 - Sec B'!$A:$A,2,FALSE),IFERROR(VLOOKUP(A110,'D10 - Sec C'!$A:$A,2,FALSE),VLOOKUP(A110,'D10 - Sec D'!$A:$A,2,FALSE))))</f>
        <v>#N/A</v>
      </c>
      <c r="D110" s="5" t="str">
        <f>VLOOKUP(A110,'main scores'!A:D,4,FALSE)</f>
        <v>Sian Coles</v>
      </c>
      <c r="E110" s="5" t="str">
        <f>VLOOKUP(A110,'main scores'!A:E,5,FALSE)</f>
        <v>Temple Miss</v>
      </c>
      <c r="F110" s="6">
        <v>15282112</v>
      </c>
      <c r="G110" s="5" t="s">
        <v>135</v>
      </c>
      <c r="H110" s="44">
        <f>VLOOKUP(A110,'main scores'!A:H,8,FALSE)</f>
        <v>107.5</v>
      </c>
      <c r="I110" s="44">
        <f>VLOOKUP(A110,'main scores'!A:I,9,FALSE)</f>
        <v>55</v>
      </c>
      <c r="J110" s="44">
        <f t="shared" si="21"/>
        <v>162.5</v>
      </c>
      <c r="K110" s="45">
        <f>VLOOKUP(A110,'main scores'!A:K,11,FALSE)</f>
        <v>0.67708333333333337</v>
      </c>
      <c r="L110" s="44">
        <f>VLOOKUP(A110,'D10 - Sec C'!A:I,9,FALSE)</f>
        <v>7</v>
      </c>
      <c r="M110" s="60"/>
    </row>
    <row r="111" spans="1:13" x14ac:dyDescent="0.25">
      <c r="A111" s="69">
        <v>115</v>
      </c>
      <c r="B111" s="69" t="s">
        <v>27</v>
      </c>
      <c r="C111" s="70" t="e">
        <f>IFERROR(VLOOKUP(A111,'D2 - Sec A'!$A:$A,2,FALSE),IFERROR(VLOOKUP(A111,'D2 - Sec B'!$A:$A,2,FALSE),IFERROR(VLOOKUP(A111,'D10 - Sec C'!$A:$A,2,FALSE),VLOOKUP(A111,'D10 - Sec D'!$A:$A,2,FALSE))))</f>
        <v>#REF!</v>
      </c>
      <c r="D111" s="5" t="str">
        <f>VLOOKUP(A111,'main scores'!A:D,4,FALSE)</f>
        <v>Steph Carter</v>
      </c>
      <c r="E111" s="5" t="str">
        <f>VLOOKUP(A111,'main scores'!A:E,5,FALSE)</f>
        <v>Dear Alice</v>
      </c>
      <c r="F111" s="69">
        <v>15282090</v>
      </c>
      <c r="G111" s="21" t="s">
        <v>135</v>
      </c>
      <c r="H111" s="44">
        <f>VLOOKUP(A111,'main scores'!A:H,8,FALSE)</f>
        <v>106.5</v>
      </c>
      <c r="I111" s="44">
        <f>VLOOKUP(A111,'main scores'!A:I,9,FALSE)</f>
        <v>54</v>
      </c>
      <c r="J111" s="44">
        <f t="shared" si="21"/>
        <v>160.5</v>
      </c>
      <c r="K111" s="45">
        <f>VLOOKUP(A111,'main scores'!A:K,11,FALSE)</f>
        <v>0.66874999999999996</v>
      </c>
      <c r="L111" s="44">
        <f>VLOOKUP(A111,'D10 - Sec D'!A:I,9,FALSE)</f>
        <v>3</v>
      </c>
      <c r="M111" s="60"/>
    </row>
    <row r="112" spans="1:13" x14ac:dyDescent="0.25">
      <c r="A112" s="68"/>
      <c r="B112" s="67"/>
      <c r="C112" s="68"/>
      <c r="D112" s="62"/>
      <c r="E112" s="62"/>
      <c r="F112" s="63"/>
      <c r="G112" s="62"/>
      <c r="K112" s="45" t="s">
        <v>277</v>
      </c>
      <c r="M112" s="60">
        <f>SMALL(L108:L111,1)+SMALL(L108:L111,2)+SMALL(L108:L111,3)</f>
        <v>31</v>
      </c>
    </row>
    <row r="113" spans="1:18" x14ac:dyDescent="0.25">
      <c r="A113" s="6">
        <v>5</v>
      </c>
      <c r="B113" s="6" t="s">
        <v>24</v>
      </c>
      <c r="C113" s="3" t="e">
        <f>IFERROR(VLOOKUP(A113,'D2 - Sec A'!$A:$A,2,FALSE),IFERROR(VLOOKUP(A113,'D2 - Sec B'!$A:$A,2,FALSE),IFERROR(VLOOKUP(A113,'D10 - Sec C'!$A:$A,2,FALSE),VLOOKUP(A113,'D10 - Sec D'!$A:$A,2,FALSE))))</f>
        <v>#N/A</v>
      </c>
      <c r="D113" s="5" t="str">
        <f>VLOOKUP(A113,'main scores'!A:D,4,FALSE)</f>
        <v>Vikki Swindell</v>
      </c>
      <c r="E113" s="5" t="str">
        <f>VLOOKUP(A113,'main scores'!A:E,5,FALSE)</f>
        <v>Temple Clover Belle</v>
      </c>
      <c r="F113" s="6">
        <v>15282027</v>
      </c>
      <c r="G113" s="5" t="s">
        <v>116</v>
      </c>
      <c r="H113" s="55">
        <f>VLOOKUP(A113,'main scores'!A:H,8,FALSE)</f>
        <v>128</v>
      </c>
      <c r="I113" s="55">
        <f>VLOOKUP(A113,'main scores'!A:I,9,FALSE)</f>
        <v>62</v>
      </c>
      <c r="J113" s="55">
        <f t="shared" ref="J113:J116" si="22">H113+I113</f>
        <v>190</v>
      </c>
      <c r="K113" s="56">
        <f>VLOOKUP(A113,'main scores'!A:K,11,FALSE)</f>
        <v>0.76</v>
      </c>
      <c r="L113" s="55">
        <f>VLOOKUP(A113,'D2 - Sec A'!A:I,9,FALSE)</f>
        <v>1</v>
      </c>
      <c r="M113" s="57"/>
    </row>
    <row r="114" spans="1:18" x14ac:dyDescent="0.25">
      <c r="A114" s="6">
        <v>35</v>
      </c>
      <c r="B114" s="6" t="s">
        <v>25</v>
      </c>
      <c r="C114" s="3" t="e">
        <f>IFERROR(VLOOKUP(A114,'D2 - Sec A'!$A:$A,2,FALSE),IFERROR(VLOOKUP(A114,'D2 - Sec B'!$A:$A,2,FALSE),IFERROR(VLOOKUP(A114,'D10 - Sec C'!$A:$A,2,FALSE),VLOOKUP(A114,'D10 - Sec D'!$A:$A,2,FALSE))))</f>
        <v>#N/A</v>
      </c>
      <c r="D114" s="5" t="str">
        <f>VLOOKUP(A114,'main scores'!A:D,4,FALSE)</f>
        <v>Alex Richards</v>
      </c>
      <c r="E114" s="5" t="str">
        <f>VLOOKUP(A114,'main scores'!A:E,5,FALSE)</f>
        <v>Salsa Storm</v>
      </c>
      <c r="F114" s="6">
        <v>15282011</v>
      </c>
      <c r="G114" s="5" t="s">
        <v>116</v>
      </c>
      <c r="H114" s="44">
        <f>VLOOKUP(A114,'main scores'!A:H,8,FALSE)</f>
        <v>103</v>
      </c>
      <c r="I114" s="44">
        <f>VLOOKUP(A114,'main scores'!A:I,9,FALSE)</f>
        <v>51</v>
      </c>
      <c r="J114" s="44">
        <f t="shared" si="22"/>
        <v>154</v>
      </c>
      <c r="K114" s="45">
        <f>VLOOKUP(A114,'main scores'!A:K,11,FALSE)</f>
        <v>0.61599999999999999</v>
      </c>
      <c r="L114" s="44">
        <f>VLOOKUP(A114,'D2 - Sec B'!A:I,9,FALSE)</f>
        <v>18</v>
      </c>
      <c r="M114" s="60"/>
    </row>
    <row r="115" spans="1:18" x14ac:dyDescent="0.25">
      <c r="A115" s="6">
        <v>65</v>
      </c>
      <c r="B115" s="6" t="s">
        <v>26</v>
      </c>
      <c r="C115" s="3" t="e">
        <f>IFERROR(VLOOKUP(A115,'D2 - Sec A'!$A:$A,2,FALSE),IFERROR(VLOOKUP(A115,'D2 - Sec B'!$A:$A,2,FALSE),IFERROR(VLOOKUP(A115,'D10 - Sec C'!$A:$A,2,FALSE),VLOOKUP(A115,'D10 - Sec D'!$A:$A,2,FALSE))))</f>
        <v>#N/A</v>
      </c>
      <c r="D115" s="5" t="str">
        <f>VLOOKUP(A115,'main scores'!A:D,4,FALSE)</f>
        <v>Sue Portch</v>
      </c>
      <c r="E115" s="5" t="str">
        <f>VLOOKUP(A115,'main scores'!A:E,5,FALSE)</f>
        <v>Newz Flash</v>
      </c>
      <c r="F115" s="6">
        <v>15282069</v>
      </c>
      <c r="G115" s="5" t="s">
        <v>116</v>
      </c>
      <c r="H115" s="44">
        <f>VLOOKUP(A115,'main scores'!A:H,8,FALSE)</f>
        <v>104</v>
      </c>
      <c r="I115" s="44">
        <f>VLOOKUP(A115,'main scores'!A:I,9,FALSE)</f>
        <v>51</v>
      </c>
      <c r="J115" s="44">
        <f t="shared" si="22"/>
        <v>155</v>
      </c>
      <c r="K115" s="45">
        <f>VLOOKUP(A115,'main scores'!A:K,11,FALSE)</f>
        <v>0.64583333333333337</v>
      </c>
      <c r="L115" s="44">
        <f>VLOOKUP(A115,'D10 - Sec C'!A:I,9,FALSE)</f>
        <v>17</v>
      </c>
      <c r="M115" s="60"/>
    </row>
    <row r="116" spans="1:18" x14ac:dyDescent="0.25">
      <c r="A116" s="6">
        <v>95</v>
      </c>
      <c r="B116" s="6" t="s">
        <v>27</v>
      </c>
      <c r="C116" s="3" t="e">
        <f>IFERROR(VLOOKUP(A116,'D2 - Sec A'!$A:$A,2,FALSE),IFERROR(VLOOKUP(A116,'D2 - Sec B'!$A:$A,2,FALSE),IFERROR(VLOOKUP(A116,'D10 - Sec C'!$A:$A,2,FALSE),VLOOKUP(A116,'D10 - Sec D'!$A:$A,2,FALSE))))</f>
        <v>#REF!</v>
      </c>
      <c r="D116" s="5" t="str">
        <f>VLOOKUP(A116,'main scores'!A:D,4,FALSE)</f>
        <v>Elaine Gibbs</v>
      </c>
      <c r="E116" s="5" t="str">
        <f>VLOOKUP(A116,'main scores'!A:E,5,FALSE)</f>
        <v>V</v>
      </c>
      <c r="F116" s="6">
        <v>15282057</v>
      </c>
      <c r="G116" s="5" t="s">
        <v>116</v>
      </c>
      <c r="H116" s="44">
        <f>VLOOKUP(A116,'main scores'!A:H,8,FALSE)</f>
        <v>103.5</v>
      </c>
      <c r="I116" s="44">
        <f>VLOOKUP(A116,'main scores'!A:I,9,FALSE)</f>
        <v>47</v>
      </c>
      <c r="J116" s="44">
        <f t="shared" si="22"/>
        <v>150.5</v>
      </c>
      <c r="K116" s="45">
        <f>VLOOKUP(A116,'main scores'!A:K,11,FALSE)</f>
        <v>0.62708333333333333</v>
      </c>
      <c r="L116" s="44">
        <f>VLOOKUP(A116,'D10 - Sec D'!A:I,9,FALSE)</f>
        <v>7</v>
      </c>
      <c r="M116" s="60"/>
    </row>
    <row r="117" spans="1:18" x14ac:dyDescent="0.25">
      <c r="A117" s="61"/>
      <c r="B117" s="67"/>
      <c r="C117" s="68"/>
      <c r="D117" s="62"/>
      <c r="E117" s="62"/>
      <c r="F117" s="63"/>
      <c r="G117" s="62"/>
      <c r="H117" s="64"/>
      <c r="I117" s="64"/>
      <c r="J117" s="64"/>
      <c r="K117" s="65" t="s">
        <v>277</v>
      </c>
      <c r="L117" s="64"/>
      <c r="M117" s="66">
        <f>SMALL(L113:L116,1)+SMALL(L113:L116,2)+SMALL(L113:L116,3)</f>
        <v>25</v>
      </c>
    </row>
    <row r="118" spans="1:18" x14ac:dyDescent="0.25">
      <c r="A118" s="6">
        <v>24</v>
      </c>
      <c r="B118" s="6" t="s">
        <v>24</v>
      </c>
      <c r="C118" s="3" t="e">
        <f>IFERROR(VLOOKUP(A118,'D2 - Sec A'!$A:$A,2,FALSE),IFERROR(VLOOKUP(A118,'D2 - Sec B'!$A:$A,2,FALSE),IFERROR(VLOOKUP(A118,'D10 - Sec C'!$A:$A,2,FALSE),VLOOKUP(A118,'D10 - Sec D'!$A:$A,2,FALSE))))</f>
        <v>#N/A</v>
      </c>
      <c r="D118" s="5" t="str">
        <f>VLOOKUP(A118,'main scores'!A:D,4,FALSE)</f>
        <v>Rosie Bathurst</v>
      </c>
      <c r="E118" s="5" t="str">
        <f>VLOOKUP(A118,'main scores'!A:E,5,FALSE)</f>
        <v>Aurora Dancing</v>
      </c>
      <c r="F118" s="6"/>
      <c r="G118" s="5" t="s">
        <v>236</v>
      </c>
      <c r="H118" s="55">
        <f>VLOOKUP(A118,'main scores'!A:H,8,FALSE)</f>
        <v>106.5</v>
      </c>
      <c r="I118" s="55">
        <f>VLOOKUP(A118,'main scores'!A:I,9,FALSE)</f>
        <v>50</v>
      </c>
      <c r="J118" s="55">
        <f t="shared" ref="J118:J121" si="23">H118+I118</f>
        <v>156.5</v>
      </c>
      <c r="K118" s="56">
        <f>VLOOKUP(A118,'main scores'!A:K,11,FALSE)</f>
        <v>0.626</v>
      </c>
      <c r="L118" s="55">
        <f>VLOOKUP(A118,'D2 - Sec A'!A:I,9,FALSE)</f>
        <v>11</v>
      </c>
      <c r="M118" s="57"/>
    </row>
    <row r="119" spans="1:18" x14ac:dyDescent="0.25">
      <c r="A119" s="6">
        <v>54</v>
      </c>
      <c r="B119" s="6" t="s">
        <v>25</v>
      </c>
      <c r="C119" s="3" t="e">
        <f>IFERROR(VLOOKUP(A119,'D2 - Sec A'!$A:$A,2,FALSE),IFERROR(VLOOKUP(A119,'D2 - Sec B'!$A:$A,2,FALSE),IFERROR(VLOOKUP(A119,'D10 - Sec C'!$A:$A,2,FALSE),VLOOKUP(A119,'D10 - Sec D'!$A:$A,2,FALSE))))</f>
        <v>#N/A</v>
      </c>
      <c r="D119" s="5" t="str">
        <f>VLOOKUP(A119,'main scores'!A:D,4,FALSE)</f>
        <v>Fiona Symes</v>
      </c>
      <c r="E119" s="5" t="str">
        <f>VLOOKUP(A119,'main scores'!A:E,5,FALSE)</f>
        <v>Hackpen Heights</v>
      </c>
      <c r="F119" s="6"/>
      <c r="G119" s="5" t="s">
        <v>236</v>
      </c>
      <c r="H119" s="44">
        <f>VLOOKUP(A119,'main scores'!A:H,8,FALSE)</f>
        <v>114</v>
      </c>
      <c r="I119" s="44">
        <f>VLOOKUP(A119,'main scores'!A:I,9,FALSE)</f>
        <v>54</v>
      </c>
      <c r="J119" s="44">
        <f t="shared" si="23"/>
        <v>168</v>
      </c>
      <c r="K119" s="45">
        <f>VLOOKUP(A119,'main scores'!A:K,11,FALSE)</f>
        <v>0.67200000000000004</v>
      </c>
      <c r="L119" s="44">
        <f>VLOOKUP(A119,'D2 - Sec B'!A:I,9,FALSE)</f>
        <v>4</v>
      </c>
      <c r="M119" s="60"/>
    </row>
    <row r="120" spans="1:18" x14ac:dyDescent="0.25">
      <c r="A120" s="6">
        <v>84</v>
      </c>
      <c r="B120" s="6" t="s">
        <v>26</v>
      </c>
      <c r="C120" s="3" t="e">
        <f>IFERROR(VLOOKUP(A120,'D2 - Sec A'!$A:$A,2,FALSE),IFERROR(VLOOKUP(A120,'D2 - Sec B'!$A:$A,2,FALSE),IFERROR(VLOOKUP(A120,'D10 - Sec C'!$A:$A,2,FALSE),VLOOKUP(A120,'D10 - Sec D'!$A:$A,2,FALSE))))</f>
        <v>#N/A</v>
      </c>
      <c r="D120" s="5" t="str">
        <f>VLOOKUP(A120,'main scores'!A:D,4,FALSE)</f>
        <v>Annitta Engel</v>
      </c>
      <c r="E120" s="5" t="str">
        <f>VLOOKUP(A120,'main scores'!A:E,5,FALSE)</f>
        <v>Raindancer II</v>
      </c>
      <c r="F120" s="6"/>
      <c r="G120" s="5" t="s">
        <v>236</v>
      </c>
      <c r="H120" s="44">
        <f>VLOOKUP(A120,'main scores'!A:H,8,FALSE)</f>
        <v>101</v>
      </c>
      <c r="I120" s="44">
        <f>VLOOKUP(A120,'main scores'!A:I,9,FALSE)</f>
        <v>50</v>
      </c>
      <c r="J120" s="44">
        <f t="shared" si="23"/>
        <v>151</v>
      </c>
      <c r="K120" s="45">
        <f>VLOOKUP(A120,'main scores'!A:K,11,FALSE)</f>
        <v>0.62916666666666665</v>
      </c>
      <c r="L120" s="44">
        <f>VLOOKUP(A120,'D10 - Sec C'!A:I,9,FALSE)</f>
        <v>21</v>
      </c>
      <c r="M120" s="60"/>
    </row>
    <row r="121" spans="1:18" x14ac:dyDescent="0.25">
      <c r="A121" s="6">
        <v>114</v>
      </c>
      <c r="B121" s="6" t="s">
        <v>27</v>
      </c>
      <c r="C121" s="3" t="e">
        <f>IFERROR(VLOOKUP(A121,'D2 - Sec A'!$A:$A,2,FALSE),IFERROR(VLOOKUP(A121,'D2 - Sec B'!$A:$A,2,FALSE),IFERROR(VLOOKUP(A121,'D10 - Sec C'!$A:$A,2,FALSE),VLOOKUP(A121,'D10 - Sec D'!$A:$A,2,FALSE))))</f>
        <v>#REF!</v>
      </c>
      <c r="D121" s="5" t="str">
        <f>VLOOKUP(A121,'main scores'!A:D,4,FALSE)</f>
        <v>Angela Clark</v>
      </c>
      <c r="E121" s="5" t="str">
        <f>VLOOKUP(A121,'main scores'!A:E,5,FALSE)</f>
        <v>Lexie</v>
      </c>
      <c r="F121" s="6"/>
      <c r="G121" s="5" t="s">
        <v>236</v>
      </c>
      <c r="H121" s="44">
        <f>VLOOKUP(A121,'main scores'!A:H,8,FALSE)</f>
        <v>95</v>
      </c>
      <c r="I121" s="44">
        <f>VLOOKUP(A121,'main scores'!A:I,9,FALSE)</f>
        <v>47</v>
      </c>
      <c r="J121" s="44">
        <f t="shared" si="23"/>
        <v>142</v>
      </c>
      <c r="K121" s="45">
        <f>VLOOKUP(A121,'main scores'!A:K,11,FALSE)</f>
        <v>0.59166666666666667</v>
      </c>
      <c r="L121" s="44">
        <f>VLOOKUP(A121,'D10 - Sec D'!A:I,9,FALSE)</f>
        <v>16</v>
      </c>
      <c r="M121" s="60"/>
    </row>
    <row r="122" spans="1:18" x14ac:dyDescent="0.25">
      <c r="A122" s="61"/>
      <c r="B122" s="67"/>
      <c r="C122" s="61"/>
      <c r="D122" s="62"/>
      <c r="E122" s="62"/>
      <c r="F122" s="63"/>
      <c r="G122" s="62"/>
      <c r="H122" s="64"/>
      <c r="I122" s="64"/>
      <c r="J122" s="64"/>
      <c r="K122" s="65" t="s">
        <v>277</v>
      </c>
      <c r="L122" s="64"/>
      <c r="M122" s="66">
        <f>SMALL(L118:L121,1)+SMALL(L118:L121,2)+SMALL(L118:L121,3)</f>
        <v>31</v>
      </c>
    </row>
    <row r="123" spans="1:18" x14ac:dyDescent="0.25">
      <c r="A123" s="6">
        <v>4</v>
      </c>
      <c r="B123" s="6" t="s">
        <v>24</v>
      </c>
      <c r="C123" s="3" t="e">
        <f>IFERROR(VLOOKUP(A123,'D2 - Sec A'!$A:$A,2,FALSE),IFERROR(VLOOKUP(A123,'D2 - Sec B'!$A:$A,2,FALSE),IFERROR(VLOOKUP(A123,'D10 - Sec C'!$A:$A,2,FALSE),VLOOKUP(A123,'D10 - Sec D'!$A:$A,2,FALSE))))</f>
        <v>#N/A</v>
      </c>
      <c r="D123" s="5" t="str">
        <f>VLOOKUP(A123,'main scores'!A:D,4,FALSE)</f>
        <v>Becky Scammell</v>
      </c>
      <c r="E123" s="5" t="str">
        <f>VLOOKUP(A123,'main scores'!A:E,5,FALSE)</f>
        <v>Milor de Borie</v>
      </c>
      <c r="F123" s="6"/>
      <c r="G123" s="5" t="s">
        <v>237</v>
      </c>
      <c r="H123" s="55">
        <f>VLOOKUP(A123,'main scores'!A:H,8,FALSE)</f>
        <v>92</v>
      </c>
      <c r="I123" s="55">
        <f>VLOOKUP(A123,'main scores'!A:I,9,FALSE)</f>
        <v>46</v>
      </c>
      <c r="J123" s="55">
        <f t="shared" ref="J123:J126" si="24">H123+I123</f>
        <v>138</v>
      </c>
      <c r="K123" s="56">
        <f>VLOOKUP(A123,'main scores'!A:K,11,FALSE)</f>
        <v>0.55200000000000005</v>
      </c>
      <c r="L123" s="55">
        <f>VLOOKUP(A123,'D2 - Sec A'!A:I,9,FALSE)</f>
        <v>25</v>
      </c>
      <c r="M123" s="57"/>
    </row>
    <row r="124" spans="1:18" s="42" customFormat="1" x14ac:dyDescent="0.25">
      <c r="A124" s="6">
        <v>34</v>
      </c>
      <c r="B124" s="6" t="s">
        <v>25</v>
      </c>
      <c r="C124" s="3" t="e">
        <f>IFERROR(VLOOKUP(A124,'D2 - Sec A'!$A:$A,2,FALSE),IFERROR(VLOOKUP(A124,'D2 - Sec B'!$A:$A,2,FALSE),IFERROR(VLOOKUP(A124,'D10 - Sec C'!$A:$A,2,FALSE),VLOOKUP(A124,'D10 - Sec D'!$A:$A,2,FALSE))))</f>
        <v>#N/A</v>
      </c>
      <c r="D124" s="5" t="str">
        <f>VLOOKUP(A124,'main scores'!A:D,4,FALSE)</f>
        <v>Philli Hall</v>
      </c>
      <c r="E124" s="5" t="str">
        <f>VLOOKUP(A124,'main scores'!A:E,5,FALSE)</f>
        <v>Polly Chicago</v>
      </c>
      <c r="F124" s="6"/>
      <c r="G124" s="5" t="s">
        <v>237</v>
      </c>
      <c r="H124" s="44">
        <f>VLOOKUP(A124,'main scores'!A:H,8,FALSE)</f>
        <v>91.5</v>
      </c>
      <c r="I124" s="44">
        <f>VLOOKUP(A124,'main scores'!A:I,9,FALSE)</f>
        <v>42</v>
      </c>
      <c r="J124" s="44">
        <f t="shared" si="24"/>
        <v>133.5</v>
      </c>
      <c r="K124" s="45">
        <f>VLOOKUP(A124,'main scores'!A:K,11,FALSE)</f>
        <v>0.53400000000000003</v>
      </c>
      <c r="L124" s="44">
        <f>VLOOKUP(A124,'D2 - Sec B'!A:I,9,FALSE)</f>
        <v>28</v>
      </c>
      <c r="M124" s="60"/>
      <c r="N124" s="44"/>
      <c r="O124" s="44"/>
      <c r="P124" s="44"/>
      <c r="Q124" s="44"/>
      <c r="R124" s="44"/>
    </row>
    <row r="125" spans="1:18" s="42" customFormat="1" x14ac:dyDescent="0.25">
      <c r="A125" s="6">
        <v>64</v>
      </c>
      <c r="B125" s="6" t="s">
        <v>26</v>
      </c>
      <c r="C125" s="3" t="e">
        <f>IFERROR(VLOOKUP(A125,'D2 - Sec A'!$A:$A,2,FALSE),IFERROR(VLOOKUP(A125,'D2 - Sec B'!$A:$A,2,FALSE),IFERROR(VLOOKUP(A125,'D10 - Sec C'!$A:$A,2,FALSE),VLOOKUP(A125,'D10 - Sec D'!$A:$A,2,FALSE))))</f>
        <v>#N/A</v>
      </c>
      <c r="D125" s="5" t="str">
        <f>VLOOKUP(A125,'main scores'!A:D,4,FALSE)</f>
        <v>Sarah McMurray</v>
      </c>
      <c r="E125" s="5" t="str">
        <f>VLOOKUP(A125,'main scores'!A:E,5,FALSE)</f>
        <v>Super Love</v>
      </c>
      <c r="F125" s="6"/>
      <c r="G125" s="5" t="s">
        <v>237</v>
      </c>
      <c r="H125" s="44">
        <f>VLOOKUP(A125,'main scores'!A:H,8,FALSE)</f>
        <v>102</v>
      </c>
      <c r="I125" s="44">
        <f>VLOOKUP(A125,'main scores'!A:I,9,FALSE)</f>
        <v>49</v>
      </c>
      <c r="J125" s="44">
        <f t="shared" si="24"/>
        <v>151</v>
      </c>
      <c r="K125" s="45">
        <f>VLOOKUP(A125,'main scores'!A:K,11,FALSE)</f>
        <v>0.62916666666666665</v>
      </c>
      <c r="L125" s="44">
        <f>VLOOKUP(A125,'D10 - Sec C'!A:I,9,FALSE)</f>
        <v>22</v>
      </c>
      <c r="M125" s="60"/>
      <c r="N125" s="44"/>
      <c r="O125" s="44"/>
      <c r="P125" s="44"/>
      <c r="Q125" s="44"/>
      <c r="R125" s="44"/>
    </row>
    <row r="126" spans="1:18" s="42" customFormat="1" x14ac:dyDescent="0.25">
      <c r="A126" s="6">
        <v>94</v>
      </c>
      <c r="B126" s="6" t="s">
        <v>27</v>
      </c>
      <c r="C126" s="3" t="e">
        <f>IFERROR(VLOOKUP(A126,'D2 - Sec A'!$A:$A,2,FALSE),IFERROR(VLOOKUP(A126,'D2 - Sec B'!$A:$A,2,FALSE),IFERROR(VLOOKUP(A126,'D10 - Sec C'!$A:$A,2,FALSE),VLOOKUP(A126,'D10 - Sec D'!$A:$A,2,FALSE))))</f>
        <v>#REF!</v>
      </c>
      <c r="D126" s="5" t="str">
        <f>VLOOKUP(A126,'main scores'!A:D,4,FALSE)</f>
        <v>Lynette Morrison</v>
      </c>
      <c r="E126" s="5" t="str">
        <f>VLOOKUP(A126,'main scores'!A:E,5,FALSE)</f>
        <v>Akehurst Take a Chance</v>
      </c>
      <c r="F126" s="6"/>
      <c r="G126" s="5" t="s">
        <v>237</v>
      </c>
      <c r="H126" s="44">
        <f>VLOOKUP(A126,'main scores'!A:H,8,FALSE)</f>
        <v>96</v>
      </c>
      <c r="I126" s="44">
        <f>VLOOKUP(A126,'main scores'!A:I,9,FALSE)</f>
        <v>43</v>
      </c>
      <c r="J126" s="44">
        <f t="shared" si="24"/>
        <v>139</v>
      </c>
      <c r="K126" s="45">
        <f>VLOOKUP(A126,'main scores'!A:K,11,FALSE)</f>
        <v>0.57916666666666672</v>
      </c>
      <c r="L126" s="44">
        <f>VLOOKUP(A126,'D10 - Sec D'!A:I,9,FALSE)</f>
        <v>18</v>
      </c>
      <c r="M126" s="60"/>
      <c r="N126" s="44"/>
      <c r="O126" s="44"/>
      <c r="P126" s="44"/>
      <c r="Q126" s="44"/>
      <c r="R126" s="44"/>
    </row>
    <row r="127" spans="1:18" s="42" customFormat="1" x14ac:dyDescent="0.25">
      <c r="A127" s="61"/>
      <c r="B127" s="67"/>
      <c r="C127" s="61"/>
      <c r="D127" s="62"/>
      <c r="E127" s="62"/>
      <c r="F127" s="63"/>
      <c r="G127" s="62"/>
      <c r="H127" s="64"/>
      <c r="I127" s="64"/>
      <c r="J127" s="64"/>
      <c r="K127" s="65" t="s">
        <v>277</v>
      </c>
      <c r="L127" s="64"/>
      <c r="M127" s="66">
        <f>SMALL(L123:L126,1)+SMALL(L123:L126,2)+SMALL(L123:L126,3)</f>
        <v>65</v>
      </c>
      <c r="N127" s="44"/>
      <c r="O127" s="44"/>
      <c r="P127" s="44"/>
      <c r="Q127" s="44"/>
      <c r="R127" s="44"/>
    </row>
    <row r="128" spans="1:18" s="42" customFormat="1" x14ac:dyDescent="0.25">
      <c r="A128" s="6">
        <v>27</v>
      </c>
      <c r="B128" s="6" t="s">
        <v>24</v>
      </c>
      <c r="C128" s="3" t="e">
        <f>IFERROR(VLOOKUP(A128,'D2 - Sec A'!$A:$A,2,FALSE),IFERROR(VLOOKUP(A128,'D2 - Sec B'!$A:$A,2,FALSE),IFERROR(VLOOKUP(A128,'D10 - Sec C'!$A:$A,2,FALSE),VLOOKUP(A128,'D10 - Sec D'!$A:$A,2,FALSE))))</f>
        <v>#N/A</v>
      </c>
      <c r="D128" s="5" t="str">
        <f>VLOOKUP(A128,'main scores'!A:D,4,FALSE)</f>
        <v>Wendy Lappington</v>
      </c>
      <c r="E128" s="5" t="str">
        <f>VLOOKUP(A128,'main scores'!A:E,5,FALSE)</f>
        <v>Loxley Monkey</v>
      </c>
      <c r="F128" s="6">
        <v>15016061</v>
      </c>
      <c r="G128" s="5" t="s">
        <v>56</v>
      </c>
      <c r="H128" s="55">
        <f>VLOOKUP(A128,'main scores'!A:H,8,FALSE)</f>
        <v>116</v>
      </c>
      <c r="I128" s="55">
        <f>VLOOKUP(A128,'main scores'!A:I,9,FALSE)</f>
        <v>57</v>
      </c>
      <c r="J128" s="55">
        <f t="shared" ref="J128:J131" si="25">H128+I128</f>
        <v>173</v>
      </c>
      <c r="K128" s="56">
        <f>VLOOKUP(A128,'main scores'!A:K,11,FALSE)</f>
        <v>0.69199999999999995</v>
      </c>
      <c r="L128" s="55">
        <f>VLOOKUP(A128,'D2 - Sec A'!A:I,9,FALSE)</f>
        <v>2</v>
      </c>
      <c r="M128" s="57"/>
      <c r="N128" s="44"/>
      <c r="O128" s="44"/>
      <c r="P128" s="44"/>
      <c r="Q128" s="44"/>
      <c r="R128" s="44"/>
    </row>
    <row r="129" spans="1:18" s="42" customFormat="1" x14ac:dyDescent="0.25">
      <c r="A129" s="6">
        <v>57</v>
      </c>
      <c r="B129" s="6" t="s">
        <v>25</v>
      </c>
      <c r="C129" s="3" t="e">
        <f>IFERROR(VLOOKUP(A129,'D2 - Sec A'!$A:$A,2,FALSE),IFERROR(VLOOKUP(A129,'D2 - Sec B'!$A:$A,2,FALSE),IFERROR(VLOOKUP(A129,'D10 - Sec C'!$A:$A,2,FALSE),VLOOKUP(A129,'D10 - Sec D'!$A:$A,2,FALSE))))</f>
        <v>#N/A</v>
      </c>
      <c r="D129" s="5" t="str">
        <f>VLOOKUP(A129,'main scores'!A:D,4,FALSE)</f>
        <v>Joanne Manning</v>
      </c>
      <c r="E129" s="5" t="str">
        <f>VLOOKUP(A129,'main scores'!A:E,5,FALSE)</f>
        <v>Llanbabo Liberty</v>
      </c>
      <c r="F129" s="6">
        <v>15016006</v>
      </c>
      <c r="G129" s="5" t="s">
        <v>56</v>
      </c>
      <c r="H129" s="44">
        <f>VLOOKUP(A129,'main scores'!A:H,8,FALSE)</f>
        <v>110.5</v>
      </c>
      <c r="I129" s="44">
        <f>VLOOKUP(A129,'main scores'!A:I,9,FALSE)</f>
        <v>53</v>
      </c>
      <c r="J129" s="44">
        <f t="shared" si="25"/>
        <v>163.5</v>
      </c>
      <c r="K129" s="45">
        <f>VLOOKUP(A129,'main scores'!A:K,11,FALSE)</f>
        <v>0.65400000000000003</v>
      </c>
      <c r="L129" s="44">
        <f>VLOOKUP(A129,'D2 - Sec B'!A:I,9,FALSE)</f>
        <v>6</v>
      </c>
      <c r="M129" s="60"/>
      <c r="N129" s="44"/>
      <c r="O129" s="44"/>
      <c r="P129" s="44"/>
      <c r="Q129" s="44"/>
      <c r="R129" s="44"/>
    </row>
    <row r="130" spans="1:18" s="42" customFormat="1" x14ac:dyDescent="0.25">
      <c r="A130" s="6">
        <v>87</v>
      </c>
      <c r="B130" s="6" t="s">
        <v>26</v>
      </c>
      <c r="C130" s="3" t="e">
        <f>IFERROR(VLOOKUP(A130,'D2 - Sec A'!$A:$A,2,FALSE),IFERROR(VLOOKUP(A130,'D2 - Sec B'!$A:$A,2,FALSE),IFERROR(VLOOKUP(A130,'D10 - Sec C'!$A:$A,2,FALSE),VLOOKUP(A130,'D10 - Sec D'!$A:$A,2,FALSE))))</f>
        <v>#N/A</v>
      </c>
      <c r="D130" s="5" t="str">
        <f>VLOOKUP(A130,'main scores'!A:D,4,FALSE)</f>
        <v>Janet Stares</v>
      </c>
      <c r="E130" s="5" t="str">
        <f>VLOOKUP(A130,'main scores'!A:E,5,FALSE)</f>
        <v>Caminito</v>
      </c>
      <c r="F130" s="6">
        <v>15016005</v>
      </c>
      <c r="G130" s="5" t="s">
        <v>56</v>
      </c>
      <c r="H130" s="44">
        <f>VLOOKUP(A130,'main scores'!A:H,8,FALSE)</f>
        <v>111</v>
      </c>
      <c r="I130" s="44">
        <f>VLOOKUP(A130,'main scores'!A:I,9,FALSE)</f>
        <v>55</v>
      </c>
      <c r="J130" s="44">
        <f t="shared" si="25"/>
        <v>166</v>
      </c>
      <c r="K130" s="45">
        <f>VLOOKUP(A130,'main scores'!A:K,11,FALSE)</f>
        <v>0.69166666666666665</v>
      </c>
      <c r="L130" s="44">
        <f>VLOOKUP(A130,'D10 - Sec C'!A:I,9,FALSE)</f>
        <v>3</v>
      </c>
      <c r="M130" s="60"/>
      <c r="N130" s="44"/>
      <c r="O130" s="44"/>
      <c r="P130" s="44"/>
      <c r="Q130" s="44"/>
      <c r="R130" s="44"/>
    </row>
    <row r="131" spans="1:18" s="42" customFormat="1" x14ac:dyDescent="0.25">
      <c r="A131" s="6">
        <v>117</v>
      </c>
      <c r="B131" s="6" t="s">
        <v>27</v>
      </c>
      <c r="C131" s="3" t="e">
        <f>IFERROR(VLOOKUP(A131,'D2 - Sec A'!$A:$A,2,FALSE),IFERROR(VLOOKUP(A131,'D2 - Sec B'!$A:$A,2,FALSE),IFERROR(VLOOKUP(A131,'D10 - Sec C'!$A:$A,2,FALSE),VLOOKUP(A131,'D10 - Sec D'!$A:$A,2,FALSE))))</f>
        <v>#REF!</v>
      </c>
      <c r="D131" s="5" t="str">
        <f>VLOOKUP(A131,'main scores'!A:D,4,FALSE)</f>
        <v>Kate Brown</v>
      </c>
      <c r="E131" s="5" t="str">
        <f>VLOOKUP(A131,'main scores'!A:E,5,FALSE)</f>
        <v>Limited Edition</v>
      </c>
      <c r="F131" s="6">
        <v>15016056</v>
      </c>
      <c r="G131" s="5" t="s">
        <v>56</v>
      </c>
      <c r="H131" s="44">
        <f>VLOOKUP(A131,'main scores'!A:H,8,FALSE)</f>
        <v>97</v>
      </c>
      <c r="I131" s="44">
        <f>VLOOKUP(A131,'main scores'!A:I,9,FALSE)</f>
        <v>48</v>
      </c>
      <c r="J131" s="44">
        <f t="shared" si="25"/>
        <v>145</v>
      </c>
      <c r="K131" s="45">
        <f>VLOOKUP(A131,'main scores'!A:K,11,FALSE)</f>
        <v>0.60416666666666663</v>
      </c>
      <c r="L131" s="44">
        <f>VLOOKUP(A131,'D10 - Sec D'!A:I,9,FALSE)</f>
        <v>11</v>
      </c>
      <c r="M131" s="60"/>
      <c r="N131" s="44"/>
      <c r="O131" s="44"/>
      <c r="P131" s="44"/>
      <c r="Q131" s="44"/>
      <c r="R131" s="44"/>
    </row>
    <row r="132" spans="1:18" s="42" customFormat="1" x14ac:dyDescent="0.25">
      <c r="A132" s="61"/>
      <c r="B132" s="67"/>
      <c r="C132" s="61"/>
      <c r="D132" s="62"/>
      <c r="E132" s="62"/>
      <c r="F132" s="63"/>
      <c r="G132" s="62"/>
      <c r="H132" s="64"/>
      <c r="I132" s="64"/>
      <c r="J132" s="64"/>
      <c r="K132" s="65" t="s">
        <v>277</v>
      </c>
      <c r="L132" s="64" t="s">
        <v>293</v>
      </c>
      <c r="M132" s="66">
        <f>SMALL(L128:L131,1)+SMALL(L128:L131,2)+SMALL(L128:L131,3)</f>
        <v>11</v>
      </c>
      <c r="N132" s="44"/>
      <c r="O132" s="44"/>
      <c r="P132" s="44"/>
      <c r="Q132" s="44"/>
      <c r="R132" s="44"/>
    </row>
    <row r="133" spans="1:18" s="42" customFormat="1" x14ac:dyDescent="0.25">
      <c r="A133" s="6">
        <v>9</v>
      </c>
      <c r="B133" s="6" t="s">
        <v>24</v>
      </c>
      <c r="C133" s="3" t="e">
        <f>IFERROR(VLOOKUP(A133,'D2 - Sec A'!$A:$A,2,FALSE),IFERROR(VLOOKUP(A133,'D2 - Sec B'!$A:$A,2,FALSE),IFERROR(VLOOKUP(A133,'D10 - Sec C'!$A:$A,2,FALSE),VLOOKUP(A133,'D10 - Sec D'!$A:$A,2,FALSE))))</f>
        <v>#N/A</v>
      </c>
      <c r="D133" s="5" t="str">
        <f>VLOOKUP(A133,'main scores'!A:D,4,FALSE)</f>
        <v>Louise Kelly-Ramear</v>
      </c>
      <c r="E133" s="5" t="str">
        <f>VLOOKUP(A133,'main scores'!A:E,5,FALSE)</f>
        <v>Splash</v>
      </c>
      <c r="F133" s="6">
        <v>15016086</v>
      </c>
      <c r="G133" s="5" t="s">
        <v>49</v>
      </c>
      <c r="H133" s="55">
        <f>VLOOKUP(A133,'main scores'!A:H,8,FALSE)</f>
        <v>105</v>
      </c>
      <c r="I133" s="55">
        <f>VLOOKUP(A133,'main scores'!A:I,9,FALSE)</f>
        <v>49</v>
      </c>
      <c r="J133" s="55">
        <f t="shared" ref="J133:J136" si="26">H133+I133</f>
        <v>154</v>
      </c>
      <c r="K133" s="56">
        <f>VLOOKUP(A133,'main scores'!A:K,11,FALSE)</f>
        <v>0.61599999999999999</v>
      </c>
      <c r="L133" s="55">
        <f>VLOOKUP(A133,'D2 - Sec A'!A:I,9,FALSE)</f>
        <v>14</v>
      </c>
      <c r="M133" s="57"/>
      <c r="N133" s="44"/>
      <c r="O133" s="44"/>
      <c r="P133" s="44"/>
      <c r="Q133" s="44"/>
      <c r="R133" s="44"/>
    </row>
    <row r="134" spans="1:18" s="42" customFormat="1" x14ac:dyDescent="0.25">
      <c r="A134" s="6">
        <v>39</v>
      </c>
      <c r="B134" s="6" t="s">
        <v>25</v>
      </c>
      <c r="C134" s="3" t="e">
        <f>IFERROR(VLOOKUP(A134,'D2 - Sec A'!$A:$A,2,FALSE),IFERROR(VLOOKUP(A134,'D2 - Sec B'!$A:$A,2,FALSE),IFERROR(VLOOKUP(A134,'D10 - Sec C'!$A:$A,2,FALSE),VLOOKUP(A134,'D10 - Sec D'!$A:$A,2,FALSE))))</f>
        <v>#N/A</v>
      </c>
      <c r="D134" s="5" t="str">
        <f>VLOOKUP(A134,'main scores'!A:D,4,FALSE)</f>
        <v>Joanna Howse</v>
      </c>
      <c r="E134" s="5" t="str">
        <f>VLOOKUP(A134,'main scores'!A:E,5,FALSE)</f>
        <v>Paulbeg Miss Miller</v>
      </c>
      <c r="F134" s="6">
        <v>15016001</v>
      </c>
      <c r="G134" s="5" t="s">
        <v>49</v>
      </c>
      <c r="H134" s="44">
        <f>VLOOKUP(A134,'main scores'!A:H,8,FALSE)</f>
        <v>93</v>
      </c>
      <c r="I134" s="44">
        <f>VLOOKUP(A134,'main scores'!A:I,9,FALSE)</f>
        <v>43</v>
      </c>
      <c r="J134" s="44">
        <f t="shared" si="26"/>
        <v>136</v>
      </c>
      <c r="K134" s="45">
        <f>VLOOKUP(A134,'main scores'!A:K,11,FALSE)</f>
        <v>0.54400000000000004</v>
      </c>
      <c r="L134" s="44">
        <f>VLOOKUP(A134,'D2 - Sec B'!A:I,9,FALSE)</f>
        <v>25</v>
      </c>
      <c r="M134" s="60"/>
      <c r="N134" s="44"/>
      <c r="O134" s="44"/>
      <c r="P134" s="44"/>
      <c r="Q134" s="44"/>
      <c r="R134" s="44"/>
    </row>
    <row r="135" spans="1:18" s="42" customFormat="1" x14ac:dyDescent="0.25">
      <c r="A135" s="6">
        <v>69</v>
      </c>
      <c r="B135" s="6" t="s">
        <v>26</v>
      </c>
      <c r="C135" s="3" t="e">
        <f>IFERROR(VLOOKUP(A135,'D2 - Sec A'!$A:$A,2,FALSE),IFERROR(VLOOKUP(A135,'D2 - Sec B'!$A:$A,2,FALSE),IFERROR(VLOOKUP(A135,'D10 - Sec C'!$A:$A,2,FALSE),VLOOKUP(A135,'D10 - Sec D'!$A:$A,2,FALSE))))</f>
        <v>#N/A</v>
      </c>
      <c r="D135" s="5" t="str">
        <f>VLOOKUP(A135,'main scores'!A:D,4,FALSE)</f>
        <v>Rita West</v>
      </c>
      <c r="E135" s="5" t="str">
        <f>VLOOKUP(A135,'main scores'!A:E,5,FALSE)</f>
        <v>Alot About Lexy</v>
      </c>
      <c r="F135" s="6">
        <v>15016013</v>
      </c>
      <c r="G135" s="5" t="s">
        <v>49</v>
      </c>
      <c r="H135" s="44">
        <f>VLOOKUP(A135,'main scores'!A:H,8,FALSE)</f>
        <v>105.5</v>
      </c>
      <c r="I135" s="44">
        <f>VLOOKUP(A135,'main scores'!A:I,9,FALSE)</f>
        <v>51</v>
      </c>
      <c r="J135" s="44">
        <f t="shared" si="26"/>
        <v>156.5</v>
      </c>
      <c r="K135" s="45">
        <f>VLOOKUP(A135,'main scores'!A:K,11,FALSE)</f>
        <v>0.65208333333333335</v>
      </c>
      <c r="L135" s="44">
        <f>VLOOKUP(A135,'D10 - Sec C'!A:I,9,FALSE)</f>
        <v>15</v>
      </c>
      <c r="M135" s="60"/>
      <c r="N135" s="44"/>
      <c r="O135" s="44"/>
      <c r="P135" s="44"/>
      <c r="Q135" s="44"/>
      <c r="R135" s="44"/>
    </row>
    <row r="136" spans="1:18" s="42" customFormat="1" x14ac:dyDescent="0.25">
      <c r="A136" s="6">
        <v>99</v>
      </c>
      <c r="B136" s="6" t="s">
        <v>27</v>
      </c>
      <c r="C136" s="3" t="e">
        <f>IFERROR(VLOOKUP(A136,'D2 - Sec A'!$A:$A,2,FALSE),IFERROR(VLOOKUP(A136,'D2 - Sec B'!$A:$A,2,FALSE),IFERROR(VLOOKUP(A136,'D10 - Sec C'!$A:$A,2,FALSE),VLOOKUP(A136,'D10 - Sec D'!$A:$A,2,FALSE))))</f>
        <v>#REF!</v>
      </c>
      <c r="D136" s="5" t="str">
        <f>VLOOKUP(A136,'main scores'!A:D,4,FALSE)</f>
        <v>Abigail Evans</v>
      </c>
      <c r="E136" s="5" t="str">
        <f>VLOOKUP(A136,'main scores'!A:E,5,FALSE)</f>
        <v>Prince Zar</v>
      </c>
      <c r="F136" s="6">
        <v>15016025</v>
      </c>
      <c r="G136" s="5" t="s">
        <v>49</v>
      </c>
      <c r="H136" s="44">
        <f>VLOOKUP(A136,'main scores'!A:H,8,FALSE)</f>
        <v>99.5</v>
      </c>
      <c r="I136" s="44">
        <f>VLOOKUP(A136,'main scores'!A:I,9,FALSE)</f>
        <v>50</v>
      </c>
      <c r="J136" s="44">
        <f t="shared" si="26"/>
        <v>149.5</v>
      </c>
      <c r="K136" s="45">
        <f>VLOOKUP(A136,'main scores'!A:K,11,FALSE)</f>
        <v>0.62291666666666667</v>
      </c>
      <c r="L136" s="44">
        <f>VLOOKUP(A136,'D10 - Sec D'!A:I,9,FALSE)</f>
        <v>9</v>
      </c>
      <c r="M136" s="60"/>
      <c r="N136" s="44"/>
      <c r="O136" s="44"/>
      <c r="P136" s="44"/>
      <c r="Q136" s="44"/>
      <c r="R136" s="44"/>
    </row>
    <row r="137" spans="1:18" s="42" customFormat="1" x14ac:dyDescent="0.25">
      <c r="A137" s="61"/>
      <c r="B137" s="67"/>
      <c r="C137" s="61"/>
      <c r="D137" s="62"/>
      <c r="E137" s="62"/>
      <c r="F137" s="63"/>
      <c r="G137" s="62"/>
      <c r="H137" s="64"/>
      <c r="I137" s="64"/>
      <c r="J137" s="64"/>
      <c r="K137" s="65" t="s">
        <v>277</v>
      </c>
      <c r="L137" s="64"/>
      <c r="M137" s="66">
        <f>SMALL(L133:L136,1)+SMALL(L133:L136,2)+SMALL(L133:L136,3)</f>
        <v>38</v>
      </c>
      <c r="N137" s="44"/>
      <c r="O137" s="44"/>
      <c r="P137" s="44"/>
      <c r="Q137" s="44"/>
      <c r="R137" s="44"/>
    </row>
    <row r="138" spans="1:18" s="42" customFormat="1" x14ac:dyDescent="0.25">
      <c r="A138" s="41"/>
      <c r="B138" s="54"/>
      <c r="C138" s="41"/>
      <c r="D138" s="58"/>
      <c r="E138" s="58"/>
      <c r="F138" s="59"/>
      <c r="G138" s="58"/>
      <c r="H138" s="44"/>
      <c r="I138" s="44"/>
      <c r="J138" s="44"/>
      <c r="K138" s="45"/>
      <c r="L138" s="44"/>
      <c r="M138" s="44"/>
      <c r="N138" s="44"/>
      <c r="O138" s="44"/>
      <c r="P138" s="44"/>
      <c r="Q138" s="44"/>
      <c r="R138" s="44"/>
    </row>
    <row r="139" spans="1:18" s="42" customFormat="1" x14ac:dyDescent="0.25">
      <c r="A139" s="41"/>
      <c r="B139" s="54"/>
      <c r="C139" s="41"/>
      <c r="D139" s="58"/>
      <c r="E139" s="58"/>
      <c r="F139" s="59"/>
      <c r="G139" s="58"/>
      <c r="H139" s="44"/>
      <c r="I139" s="44"/>
      <c r="J139" s="44"/>
      <c r="K139" s="45"/>
      <c r="L139" s="44"/>
      <c r="M139" s="44"/>
      <c r="N139" s="44"/>
      <c r="O139" s="44"/>
      <c r="P139" s="44"/>
      <c r="Q139" s="44"/>
      <c r="R139" s="44"/>
    </row>
    <row r="140" spans="1:18" s="41" customFormat="1" x14ac:dyDescent="0.25">
      <c r="B140" s="54"/>
      <c r="D140" s="42"/>
      <c r="E140" s="42"/>
      <c r="F140" s="42"/>
      <c r="G140" s="42"/>
      <c r="H140" s="44"/>
      <c r="I140" s="44"/>
      <c r="J140" s="44"/>
      <c r="K140" s="45"/>
      <c r="L140" s="44"/>
      <c r="M140" s="44"/>
      <c r="N140" s="44"/>
      <c r="O140" s="44"/>
      <c r="P140" s="44"/>
      <c r="Q140" s="44"/>
      <c r="R140" s="44"/>
    </row>
  </sheetData>
  <autoFilter ref="A2:O140"/>
  <printOptions gridLines="1"/>
  <pageMargins left="0.23622047244094491" right="0.23622047244094491" top="0.74803149606299213" bottom="0.74803149606299213" header="0.31496062992125984" footer="0.31496062992125984"/>
  <pageSetup paperSize="9" scale="71" fitToHeight="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12" zoomScale="90" zoomScaleNormal="90" workbookViewId="0">
      <selection activeCell="H34" sqref="H34"/>
    </sheetView>
  </sheetViews>
  <sheetFormatPr defaultRowHeight="15" x14ac:dyDescent="0.25"/>
  <cols>
    <col min="1" max="1" width="6.7109375" style="2" customWidth="1"/>
    <col min="2" max="2" width="21.7109375" customWidth="1"/>
    <col min="3" max="3" width="24.5703125" bestFit="1" customWidth="1"/>
    <col min="4" max="4" width="24.42578125" bestFit="1" customWidth="1"/>
    <col min="5" max="5" width="12.85546875" customWidth="1"/>
    <col min="6" max="6" width="14.5703125" customWidth="1"/>
    <col min="7" max="7" width="15" customWidth="1"/>
    <col min="8" max="8" width="23.7109375" customWidth="1"/>
    <col min="9" max="9" width="12.28515625" customWidth="1"/>
  </cols>
  <sheetData>
    <row r="1" spans="1:16" ht="18.75" x14ac:dyDescent="0.3">
      <c r="A1" s="92" t="s">
        <v>197</v>
      </c>
      <c r="B1" s="92"/>
      <c r="C1" s="92"/>
      <c r="D1" s="92"/>
    </row>
    <row r="3" spans="1:16" s="1" customFormat="1" ht="19.5" customHeight="1" x14ac:dyDescent="0.25">
      <c r="A3" s="39" t="s">
        <v>201</v>
      </c>
      <c r="B3" s="39" t="s">
        <v>190</v>
      </c>
      <c r="C3" s="39" t="s">
        <v>191</v>
      </c>
      <c r="D3" s="39" t="s">
        <v>202</v>
      </c>
      <c r="E3" s="15" t="s">
        <v>251</v>
      </c>
      <c r="F3" s="16" t="s">
        <v>252</v>
      </c>
      <c r="G3" s="16" t="s">
        <v>253</v>
      </c>
      <c r="H3" s="17" t="s">
        <v>254</v>
      </c>
      <c r="I3" s="18" t="s">
        <v>257</v>
      </c>
      <c r="J3" s="19" t="s">
        <v>258</v>
      </c>
      <c r="K3" s="19" t="s">
        <v>255</v>
      </c>
      <c r="L3" s="20">
        <v>250</v>
      </c>
      <c r="M3" s="19"/>
      <c r="N3" s="19" t="s">
        <v>259</v>
      </c>
      <c r="O3" s="19" t="s">
        <v>260</v>
      </c>
      <c r="P3" s="19" t="s">
        <v>261</v>
      </c>
    </row>
    <row r="4" spans="1:16" ht="19.5" customHeight="1" x14ac:dyDescent="0.25">
      <c r="A4" s="71">
        <v>5</v>
      </c>
      <c r="B4" s="72" t="str">
        <f>VLOOKUP($A4,'main scores'!$A:$G,4,FALSE)</f>
        <v>Vikki Swindell</v>
      </c>
      <c r="C4" s="72" t="str">
        <f>VLOOKUP($A4,'main scores'!$A:$G,5,FALSE)</f>
        <v>Temple Clover Belle</v>
      </c>
      <c r="D4" s="72" t="str">
        <f>VLOOKUP($A4,'main scores'!$A:$G,7,FALSE)</f>
        <v>Severn Vale Tena</v>
      </c>
      <c r="E4" s="33">
        <f>VLOOKUP(A4,'main scores'!A:H,8,FALSE)</f>
        <v>128</v>
      </c>
      <c r="F4" s="33">
        <f>VLOOKUP(A4,'main scores'!A:I,9,FALSE)</f>
        <v>62</v>
      </c>
      <c r="G4" s="33">
        <f>VLOOKUP(A4,'main scores'!A:J,10,FALSE)</f>
        <v>190</v>
      </c>
      <c r="H4" s="34">
        <f t="shared" ref="H4:H31" si="0">G4/L$3</f>
        <v>0.76</v>
      </c>
      <c r="I4" s="35">
        <v>1</v>
      </c>
      <c r="J4" s="29">
        <f>VLOOKUP(A4,'main scores'!A:K,11,FALSE)-H4</f>
        <v>0</v>
      </c>
      <c r="K4" s="5">
        <f>IF(H4=H5,Y,0)</f>
        <v>0</v>
      </c>
      <c r="L4" s="5"/>
      <c r="M4" s="5"/>
      <c r="N4" s="24">
        <f>H4</f>
        <v>0.76</v>
      </c>
      <c r="O4" s="25">
        <f>Averaging!B$7</f>
        <v>6.5015384615386695E-3</v>
      </c>
      <c r="P4" s="25">
        <f>N4+O4</f>
        <v>0.76650153846153868</v>
      </c>
    </row>
    <row r="5" spans="1:16" ht="19.5" customHeight="1" x14ac:dyDescent="0.25">
      <c r="A5" s="73">
        <v>27</v>
      </c>
      <c r="B5" s="74" t="str">
        <f>VLOOKUP($A5,'main scores'!$A:$G,4,FALSE)</f>
        <v>Wendy Lappington</v>
      </c>
      <c r="C5" s="74" t="str">
        <f>VLOOKUP($A5,'main scores'!$A:$G,5,FALSE)</f>
        <v>Loxley Monkey</v>
      </c>
      <c r="D5" s="74" t="str">
        <f>VLOOKUP($A5,'main scores'!$A:$G,7,FALSE)</f>
        <v>Wessex Gold Arella</v>
      </c>
      <c r="E5" s="21">
        <f>VLOOKUP(A5,'main scores'!A:H,8,FALSE)</f>
        <v>116</v>
      </c>
      <c r="F5" s="21">
        <f>VLOOKUP(A5,'main scores'!A:I,9,FALSE)</f>
        <v>57</v>
      </c>
      <c r="G5" s="21">
        <f>VLOOKUP(A5,'main scores'!A:J,10,FALSE)</f>
        <v>173</v>
      </c>
      <c r="H5" s="22">
        <f t="shared" si="0"/>
        <v>0.69199999999999995</v>
      </c>
      <c r="I5" s="23">
        <v>2</v>
      </c>
      <c r="J5" s="29">
        <f>VLOOKUP(A5,'main scores'!A:K,11,FALSE)-H5</f>
        <v>0</v>
      </c>
      <c r="K5" s="5">
        <f>IF(H5=H6,Y,0)</f>
        <v>0</v>
      </c>
      <c r="L5" s="5"/>
      <c r="M5" s="5"/>
      <c r="N5" s="24">
        <f t="shared" ref="N5:N21" si="1">H5</f>
        <v>0.69199999999999995</v>
      </c>
      <c r="O5" s="25">
        <f>Averaging!B$7</f>
        <v>6.5015384615386695E-3</v>
      </c>
      <c r="P5" s="25">
        <f t="shared" ref="P5:P21" si="2">N5+O5</f>
        <v>0.69850153846153862</v>
      </c>
    </row>
    <row r="6" spans="1:16" ht="19.5" customHeight="1" x14ac:dyDescent="0.25">
      <c r="A6" s="73">
        <v>18</v>
      </c>
      <c r="B6" s="74" t="str">
        <f>VLOOKUP($A6,'main scores'!$A:$G,4,FALSE)</f>
        <v>Sarah Palmer</v>
      </c>
      <c r="C6" s="74" t="str">
        <f>VLOOKUP($A6,'main scores'!$A:$G,5,FALSE)</f>
        <v>Whitehawk Drifter</v>
      </c>
      <c r="D6" s="74" t="str">
        <f>VLOOKUP($A6,'main scores'!$A:$G,7,FALSE)</f>
        <v>Kings Leaze Orange</v>
      </c>
      <c r="E6" s="21">
        <f>VLOOKUP(A6,'main scores'!A:H,8,FALSE)</f>
        <v>114</v>
      </c>
      <c r="F6" s="21">
        <f>VLOOKUP(A6,'main scores'!A:I,9,FALSE)</f>
        <v>56</v>
      </c>
      <c r="G6" s="21">
        <f>VLOOKUP(A6,'main scores'!A:J,10,FALSE)</f>
        <v>170</v>
      </c>
      <c r="H6" s="22">
        <f t="shared" si="0"/>
        <v>0.68</v>
      </c>
      <c r="I6" s="23">
        <v>3</v>
      </c>
      <c r="J6" s="29">
        <f>VLOOKUP(A6,'main scores'!A:K,11,FALSE)-H6</f>
        <v>0</v>
      </c>
      <c r="K6" s="5">
        <f>IF(H6=H7,Y,0)</f>
        <v>0</v>
      </c>
      <c r="L6" s="5"/>
      <c r="M6" s="5"/>
      <c r="N6" s="24">
        <f t="shared" si="1"/>
        <v>0.68</v>
      </c>
      <c r="O6" s="25">
        <f>Averaging!B$7</f>
        <v>6.5015384615386695E-3</v>
      </c>
      <c r="P6" s="25">
        <f t="shared" si="2"/>
        <v>0.68650153846153872</v>
      </c>
    </row>
    <row r="7" spans="1:16" ht="19.5" customHeight="1" x14ac:dyDescent="0.25">
      <c r="A7" s="73">
        <v>15</v>
      </c>
      <c r="B7" s="74" t="str">
        <f>VLOOKUP($A7,'main scores'!$A:$G,4,FALSE)</f>
        <v>Alexis Symes</v>
      </c>
      <c r="C7" s="74" t="str">
        <f>VLOOKUP($A7,'main scores'!$A:$G,5,FALSE)</f>
        <v>Glen Carter</v>
      </c>
      <c r="D7" s="74" t="str">
        <f>VLOOKUP($A7,'main scores'!$A:$G,7,FALSE)</f>
        <v>Bath Pink</v>
      </c>
      <c r="E7" s="21">
        <f>VLOOKUP(A7,'main scores'!A:H,8,FALSE)</f>
        <v>114</v>
      </c>
      <c r="F7" s="21">
        <f>VLOOKUP(A7,'main scores'!A:I,9,FALSE)</f>
        <v>54</v>
      </c>
      <c r="G7" s="21">
        <f>VLOOKUP(A7,'main scores'!A:J,10,FALSE)</f>
        <v>168</v>
      </c>
      <c r="H7" s="22">
        <f t="shared" si="0"/>
        <v>0.67200000000000004</v>
      </c>
      <c r="I7" s="23">
        <v>4</v>
      </c>
      <c r="J7" s="29">
        <f>VLOOKUP(A7,'main scores'!A:K,11,FALSE)-H7</f>
        <v>0</v>
      </c>
      <c r="K7" s="5">
        <f>IF(H7=H8,Y,0)</f>
        <v>0</v>
      </c>
      <c r="L7" s="5"/>
      <c r="M7" s="5"/>
      <c r="N7" s="24">
        <f t="shared" si="1"/>
        <v>0.67200000000000004</v>
      </c>
      <c r="O7" s="25">
        <f>Averaging!B$7</f>
        <v>6.5015384615386695E-3</v>
      </c>
      <c r="P7" s="25">
        <f t="shared" si="2"/>
        <v>0.67850153846153871</v>
      </c>
    </row>
    <row r="8" spans="1:16" ht="19.5" customHeight="1" x14ac:dyDescent="0.25">
      <c r="A8" s="73">
        <v>29</v>
      </c>
      <c r="B8" s="74" t="str">
        <f>VLOOKUP($A8,'main scores'!$A:$G,4,FALSE)</f>
        <v>Jim Fox</v>
      </c>
      <c r="C8" s="74" t="str">
        <f>VLOOKUP($A8,'main scores'!$A:$G,5,FALSE)</f>
        <v>Chadwick Too</v>
      </c>
      <c r="D8" s="74" t="str">
        <f>VLOOKUP($A8,'main scores'!$A:$G,7,FALSE)</f>
        <v>Saxon Dressage Group Ind</v>
      </c>
      <c r="E8" s="21">
        <f>VLOOKUP(A8,'main scores'!A:H,8,FALSE)</f>
        <v>112</v>
      </c>
      <c r="F8" s="21">
        <f>VLOOKUP(A8,'main scores'!A:I,9,FALSE)</f>
        <v>55</v>
      </c>
      <c r="G8" s="21">
        <f>VLOOKUP(A8,'main scores'!A:J,10,FALSE)</f>
        <v>167</v>
      </c>
      <c r="H8" s="22">
        <f t="shared" si="0"/>
        <v>0.66800000000000004</v>
      </c>
      <c r="I8" s="23">
        <v>5</v>
      </c>
      <c r="J8" s="29">
        <f>VLOOKUP(A8,'main scores'!A:K,11,FALSE)-H8</f>
        <v>0</v>
      </c>
      <c r="K8" s="5">
        <f>IF(H8=H9,Y,0)</f>
        <v>0</v>
      </c>
      <c r="L8" s="5"/>
      <c r="M8" s="5"/>
      <c r="N8" s="24">
        <f t="shared" si="1"/>
        <v>0.66800000000000004</v>
      </c>
      <c r="O8" s="25">
        <f>Averaging!B$7</f>
        <v>6.5015384615386695E-3</v>
      </c>
      <c r="P8" s="25">
        <f t="shared" si="2"/>
        <v>0.67450153846153871</v>
      </c>
    </row>
    <row r="9" spans="1:16" ht="19.5" customHeight="1" x14ac:dyDescent="0.25">
      <c r="A9" s="73">
        <v>2</v>
      </c>
      <c r="B9" s="74" t="str">
        <f>VLOOKUP($A9,'main scores'!$A:$G,4,FALSE)</f>
        <v>Andrea Cox</v>
      </c>
      <c r="C9" s="74" t="str">
        <f>VLOOKUP($A9,'main scores'!$A:$G,5,FALSE)</f>
        <v>Dav</v>
      </c>
      <c r="D9" s="74" t="str">
        <f>VLOOKUP($A9,'main scores'!$A:$G,7,FALSE)</f>
        <v>B&amp;DRC Blue</v>
      </c>
      <c r="E9" s="21">
        <f>VLOOKUP(A9,'main scores'!A:H,8,FALSE)</f>
        <v>112</v>
      </c>
      <c r="F9" s="21">
        <f>VLOOKUP(A9,'main scores'!A:I,9,FALSE)</f>
        <v>53</v>
      </c>
      <c r="G9" s="21">
        <f>VLOOKUP(A9,'main scores'!A:J,10,FALSE)</f>
        <v>165</v>
      </c>
      <c r="H9" s="22">
        <f t="shared" si="0"/>
        <v>0.66</v>
      </c>
      <c r="I9" s="23">
        <v>6</v>
      </c>
      <c r="J9" s="29">
        <f>VLOOKUP(A9,'main scores'!A:K,11,FALSE)-H9</f>
        <v>0</v>
      </c>
      <c r="K9" s="5">
        <f>IF(H9=H10,Y,0)</f>
        <v>0</v>
      </c>
      <c r="L9" s="5"/>
      <c r="M9" s="5"/>
      <c r="N9" s="24">
        <f t="shared" si="1"/>
        <v>0.66</v>
      </c>
      <c r="O9" s="25">
        <f>Averaging!B$7</f>
        <v>6.5015384615386695E-3</v>
      </c>
      <c r="P9" s="25">
        <f t="shared" si="2"/>
        <v>0.6665015384615387</v>
      </c>
    </row>
    <row r="10" spans="1:16" ht="19.5" customHeight="1" x14ac:dyDescent="0.25">
      <c r="A10" s="73">
        <v>28</v>
      </c>
      <c r="B10" s="74" t="str">
        <f>VLOOKUP($A10,'main scores'!$A:$G,4,FALSE)</f>
        <v>Nicola Davis</v>
      </c>
      <c r="C10" s="74" t="str">
        <f>VLOOKUP($A10,'main scores'!$A:$G,5,FALSE)</f>
        <v>Cooksworthy Ransom</v>
      </c>
      <c r="D10" s="74" t="str">
        <f>VLOOKUP($A10,'main scores'!$A:$G,7,FALSE)</f>
        <v>S&amp;DRC</v>
      </c>
      <c r="E10" s="21">
        <f>VLOOKUP(A10,'main scores'!A:H,8,FALSE)</f>
        <v>110</v>
      </c>
      <c r="F10" s="21">
        <f>VLOOKUP(A10,'main scores'!A:I,9,FALSE)</f>
        <v>54</v>
      </c>
      <c r="G10" s="21">
        <f>VLOOKUP(A10,'main scores'!A:J,10,FALSE)</f>
        <v>164</v>
      </c>
      <c r="H10" s="22">
        <f t="shared" si="0"/>
        <v>0.65600000000000003</v>
      </c>
      <c r="I10" s="23">
        <v>7</v>
      </c>
      <c r="J10" s="29">
        <f>VLOOKUP(A10,'main scores'!A:K,11,FALSE)-H10</f>
        <v>0</v>
      </c>
      <c r="K10" s="5">
        <f>IF(H10=H11,Y,0)</f>
        <v>0</v>
      </c>
      <c r="L10" s="5"/>
      <c r="M10" s="5"/>
      <c r="N10" s="24">
        <f t="shared" si="1"/>
        <v>0.65600000000000003</v>
      </c>
      <c r="O10" s="25">
        <f>Averaging!B$7</f>
        <v>6.5015384615386695E-3</v>
      </c>
      <c r="P10" s="25">
        <f t="shared" si="2"/>
        <v>0.6625015384615387</v>
      </c>
    </row>
    <row r="11" spans="1:16" ht="19.5" customHeight="1" x14ac:dyDescent="0.25">
      <c r="A11" s="73">
        <v>23</v>
      </c>
      <c r="B11" s="74" t="str">
        <f>VLOOKUP($A11,'main scores'!$A:$G,4,FALSE)</f>
        <v>Sara Beamson</v>
      </c>
      <c r="C11" s="74" t="str">
        <f>VLOOKUP($A11,'main scores'!$A:$G,5,FALSE)</f>
        <v>Hintons Fairground</v>
      </c>
      <c r="D11" s="74" t="str">
        <f>VLOOKUP($A11,'main scores'!$A:$G,7,FALSE)</f>
        <v>Cotswold Edge Blue</v>
      </c>
      <c r="E11" s="21">
        <f>VLOOKUP(A11,'main scores'!A:H,8,FALSE)</f>
        <v>108.5</v>
      </c>
      <c r="F11" s="21">
        <f>VLOOKUP(A11,'main scores'!A:I,9,FALSE)</f>
        <v>53</v>
      </c>
      <c r="G11" s="21">
        <f>VLOOKUP(A11,'main scores'!A:J,10,FALSE)</f>
        <v>161.5</v>
      </c>
      <c r="H11" s="22">
        <f t="shared" si="0"/>
        <v>0.64600000000000002</v>
      </c>
      <c r="I11" s="23">
        <v>8</v>
      </c>
      <c r="J11" s="29">
        <f>VLOOKUP(A11,'main scores'!A:K,11,FALSE)-H11</f>
        <v>0</v>
      </c>
      <c r="K11" s="5">
        <f>IF(H11=H12,Y,0)</f>
        <v>0</v>
      </c>
      <c r="L11" s="5"/>
      <c r="M11" s="5"/>
      <c r="N11" s="24">
        <f t="shared" si="1"/>
        <v>0.64600000000000002</v>
      </c>
      <c r="O11" s="25">
        <f>Averaging!B$7</f>
        <v>6.5015384615386695E-3</v>
      </c>
      <c r="P11" s="25">
        <f t="shared" si="2"/>
        <v>0.65250153846153869</v>
      </c>
    </row>
    <row r="12" spans="1:16" ht="19.5" customHeight="1" x14ac:dyDescent="0.25">
      <c r="A12" s="73">
        <v>13</v>
      </c>
      <c r="B12" s="74" t="str">
        <f>VLOOKUP($A12,'main scores'!$A:$G,4,FALSE)</f>
        <v>Justine Scott</v>
      </c>
      <c r="C12" s="74" t="str">
        <f>VLOOKUP($A12,'main scores'!$A:$G,5,FALSE)</f>
        <v>Bradleystoke</v>
      </c>
      <c r="D12" s="74" t="str">
        <f>VLOOKUP($A12,'main scores'!$A:$G,7,FALSE)</f>
        <v>Kennet Vale Sauvignon</v>
      </c>
      <c r="E12" s="21">
        <f>VLOOKUP(A12,'main scores'!A:H,8,FALSE)</f>
        <v>107</v>
      </c>
      <c r="F12" s="21">
        <f>VLOOKUP(A12,'main scores'!A:I,9,FALSE)</f>
        <v>53</v>
      </c>
      <c r="G12" s="21">
        <f>VLOOKUP(A12,'main scores'!A:J,10,FALSE)</f>
        <v>160</v>
      </c>
      <c r="H12" s="22">
        <f t="shared" si="0"/>
        <v>0.64</v>
      </c>
      <c r="I12" s="23">
        <v>9</v>
      </c>
      <c r="J12" s="29">
        <f>VLOOKUP(A12,'main scores'!A:K,11,FALSE)-H12</f>
        <v>0</v>
      </c>
      <c r="K12" s="5">
        <f>IF(H12=H13,Y,0)</f>
        <v>0</v>
      </c>
      <c r="L12" s="5"/>
      <c r="M12" s="5"/>
      <c r="N12" s="24">
        <f t="shared" si="1"/>
        <v>0.64</v>
      </c>
      <c r="O12" s="25">
        <f>Averaging!B$7</f>
        <v>6.5015384615386695E-3</v>
      </c>
      <c r="P12" s="25">
        <f t="shared" si="2"/>
        <v>0.64650153846153868</v>
      </c>
    </row>
    <row r="13" spans="1:16" ht="19.5" customHeight="1" x14ac:dyDescent="0.25">
      <c r="A13" s="73">
        <v>3</v>
      </c>
      <c r="B13" s="74" t="str">
        <f>VLOOKUP($A13,'main scores'!$A:$G,4,FALSE)</f>
        <v>Sally Gardiner</v>
      </c>
      <c r="C13" s="74" t="str">
        <f>VLOOKUP($A13,'main scores'!$A:$G,5,FALSE)</f>
        <v>Rufus Rocks</v>
      </c>
      <c r="D13" s="74" t="str">
        <f>VLOOKUP($A13,'main scores'!$A:$G,7,FALSE)</f>
        <v>Bath Blue</v>
      </c>
      <c r="E13" s="21">
        <f>VLOOKUP(A13,'main scores'!A:H,8,FALSE)</f>
        <v>107.5</v>
      </c>
      <c r="F13" s="21">
        <f>VLOOKUP(A13,'main scores'!A:I,9,FALSE)</f>
        <v>51</v>
      </c>
      <c r="G13" s="21">
        <f>VLOOKUP(A13,'main scores'!A:J,10,FALSE)</f>
        <v>158.5</v>
      </c>
      <c r="H13" s="22">
        <f t="shared" si="0"/>
        <v>0.63400000000000001</v>
      </c>
      <c r="I13" s="23">
        <v>10</v>
      </c>
      <c r="J13" s="29">
        <f>VLOOKUP(A13,'main scores'!A:K,11,FALSE)-H13</f>
        <v>0</v>
      </c>
      <c r="K13" s="5">
        <f>IF(H13=H14,Y,0)</f>
        <v>0</v>
      </c>
      <c r="L13" s="5"/>
      <c r="M13" s="5"/>
      <c r="N13" s="24">
        <f t="shared" si="1"/>
        <v>0.63400000000000001</v>
      </c>
      <c r="O13" s="25">
        <f>Averaging!B$7</f>
        <v>6.5015384615386695E-3</v>
      </c>
      <c r="P13" s="25">
        <f t="shared" si="2"/>
        <v>0.64050153846153868</v>
      </c>
    </row>
    <row r="14" spans="1:16" ht="19.5" customHeight="1" x14ac:dyDescent="0.25">
      <c r="A14" s="73">
        <v>24</v>
      </c>
      <c r="B14" s="74" t="str">
        <f>VLOOKUP($A14,'main scores'!$A:$G,4,FALSE)</f>
        <v>Rosie Bathurst</v>
      </c>
      <c r="C14" s="74" t="str">
        <f>VLOOKUP($A14,'main scores'!$A:$G,5,FALSE)</f>
        <v>Aurora Dancing</v>
      </c>
      <c r="D14" s="74" t="str">
        <f>VLOOKUP($A14,'main scores'!$A:$G,7,FALSE)</f>
        <v>VWH Lions</v>
      </c>
      <c r="E14" s="21">
        <f>VLOOKUP(A14,'main scores'!A:H,8,FALSE)</f>
        <v>106.5</v>
      </c>
      <c r="F14" s="21">
        <f>VLOOKUP(A14,'main scores'!A:I,9,FALSE)</f>
        <v>50</v>
      </c>
      <c r="G14" s="21">
        <f>VLOOKUP(A14,'main scores'!A:J,10,FALSE)</f>
        <v>156.5</v>
      </c>
      <c r="H14" s="22">
        <f t="shared" si="0"/>
        <v>0.626</v>
      </c>
      <c r="I14" s="23">
        <v>11</v>
      </c>
      <c r="J14" s="29">
        <f>VLOOKUP(A14,'main scores'!A:K,11,FALSE)-H14</f>
        <v>0</v>
      </c>
      <c r="K14" s="5">
        <f>IF(H14=H15,Y,0)</f>
        <v>0</v>
      </c>
      <c r="L14" s="5"/>
      <c r="M14" s="5"/>
      <c r="N14" s="24">
        <f t="shared" si="1"/>
        <v>0.626</v>
      </c>
      <c r="O14" s="25">
        <f>Averaging!B$7</f>
        <v>6.5015384615386695E-3</v>
      </c>
      <c r="P14" s="25">
        <f t="shared" si="2"/>
        <v>0.63250153846153867</v>
      </c>
    </row>
    <row r="15" spans="1:16" ht="19.5" customHeight="1" x14ac:dyDescent="0.25">
      <c r="A15" s="73">
        <v>8</v>
      </c>
      <c r="B15" s="74" t="str">
        <f>VLOOKUP($A15,'main scores'!$A:$G,4,FALSE)</f>
        <v>Laura Nelmes</v>
      </c>
      <c r="C15" s="74" t="str">
        <f>VLOOKUP($A15,'main scores'!$A:$G,5,FALSE)</f>
        <v>Home Farm Lily</v>
      </c>
      <c r="D15" s="74" t="str">
        <f>VLOOKUP($A15,'main scores'!$A:$G,7,FALSE)</f>
        <v>B&amp;DRC Yellow</v>
      </c>
      <c r="E15" s="21">
        <f>VLOOKUP(A15,'main scores'!A:H,8,FALSE)</f>
        <v>106</v>
      </c>
      <c r="F15" s="21">
        <f>VLOOKUP(A15,'main scores'!A:I,9,FALSE)</f>
        <v>49</v>
      </c>
      <c r="G15" s="21">
        <f>VLOOKUP(A15,'main scores'!A:J,10,FALSE)</f>
        <v>155</v>
      </c>
      <c r="H15" s="22">
        <f t="shared" si="0"/>
        <v>0.62</v>
      </c>
      <c r="I15" s="23">
        <v>12</v>
      </c>
      <c r="J15" s="29">
        <f>VLOOKUP(A15,'main scores'!A:K,11,FALSE)-H15</f>
        <v>0</v>
      </c>
      <c r="K15" s="5">
        <f>IF(H15=H17,Y,0)</f>
        <v>0</v>
      </c>
      <c r="L15" s="5"/>
      <c r="M15" s="5"/>
      <c r="N15" s="24">
        <f t="shared" si="1"/>
        <v>0.62</v>
      </c>
      <c r="O15" s="25">
        <f>Averaging!B$7</f>
        <v>6.5015384615386695E-3</v>
      </c>
      <c r="P15" s="25">
        <f t="shared" si="2"/>
        <v>0.62650153846153867</v>
      </c>
    </row>
    <row r="16" spans="1:16" ht="19.5" customHeight="1" x14ac:dyDescent="0.25">
      <c r="A16" s="73">
        <v>20</v>
      </c>
      <c r="B16" s="74" t="str">
        <f>VLOOKUP($A16,'main scores'!$A:$G,4,FALSE)</f>
        <v>Dawn Clarke</v>
      </c>
      <c r="C16" s="74" t="str">
        <f>VLOOKUP($A16,'main scores'!$A:$G,5,FALSE)</f>
        <v>Lady Tash</v>
      </c>
      <c r="D16" s="74" t="str">
        <f>VLOOKUP($A16,'main scores'!$A:$G,7,FALSE)</f>
        <v>Saxon Dressage Group</v>
      </c>
      <c r="E16" s="21">
        <f>VLOOKUP(A16,'main scores'!A:H,8,FALSE)</f>
        <v>104</v>
      </c>
      <c r="F16" s="21">
        <f>VLOOKUP(A16,'main scores'!A:I,9,FALSE)</f>
        <v>50</v>
      </c>
      <c r="G16" s="21">
        <f>VLOOKUP(A16,'main scores'!A:J,10,FALSE)</f>
        <v>154</v>
      </c>
      <c r="H16" s="22">
        <f t="shared" si="0"/>
        <v>0.61599999999999999</v>
      </c>
      <c r="I16" s="23">
        <v>13</v>
      </c>
      <c r="J16" s="29">
        <f>VLOOKUP(A17,'main scores'!A:K,11,FALSE)-H17</f>
        <v>0</v>
      </c>
      <c r="K16" s="5" t="e">
        <f>IF(H17=H16,Y,0)</f>
        <v>#NAME?</v>
      </c>
      <c r="L16" s="5"/>
      <c r="M16" s="5"/>
      <c r="N16" s="24">
        <f>H17</f>
        <v>0.61599999999999999</v>
      </c>
      <c r="O16" s="25">
        <f>Averaging!B$7</f>
        <v>6.5015384615386695E-3</v>
      </c>
      <c r="P16" s="25">
        <f t="shared" si="2"/>
        <v>0.62250153846153866</v>
      </c>
    </row>
    <row r="17" spans="1:16" s="5" customFormat="1" ht="19.5" customHeight="1" x14ac:dyDescent="0.25">
      <c r="A17" s="73">
        <v>9</v>
      </c>
      <c r="B17" s="74" t="str">
        <f>VLOOKUP($A17,'main scores'!$A:$G,4,FALSE)</f>
        <v>Louise Kelly-Ramear</v>
      </c>
      <c r="C17" s="74" t="str">
        <f>VLOOKUP($A17,'main scores'!$A:$G,5,FALSE)</f>
        <v>Splash</v>
      </c>
      <c r="D17" s="74" t="str">
        <f>VLOOKUP($A17,'main scores'!$A:$G,7,FALSE)</f>
        <v>Wessex Gold Dior</v>
      </c>
      <c r="E17" s="21">
        <f>VLOOKUP(A17,'main scores'!A:H,8,FALSE)</f>
        <v>105</v>
      </c>
      <c r="F17" s="21">
        <f>VLOOKUP(A17,'main scores'!A:I,9,FALSE)</f>
        <v>49</v>
      </c>
      <c r="G17" s="21">
        <f>VLOOKUP(A17,'main scores'!A:J,10,FALSE)</f>
        <v>154</v>
      </c>
      <c r="H17" s="22">
        <f t="shared" si="0"/>
        <v>0.61599999999999999</v>
      </c>
      <c r="I17" s="23">
        <v>14</v>
      </c>
      <c r="J17" s="29">
        <f>VLOOKUP(A16,'main scores'!A:K,11,FALSE)-H16</f>
        <v>0</v>
      </c>
      <c r="K17" s="5">
        <f>IF(H16=H18,Y,0)</f>
        <v>0</v>
      </c>
      <c r="N17" s="24">
        <f>H16</f>
        <v>0.61599999999999999</v>
      </c>
      <c r="O17" s="25">
        <f>Averaging!B$7</f>
        <v>6.5015384615386695E-3</v>
      </c>
      <c r="P17" s="25">
        <f>N17+O17</f>
        <v>0.62250153846153866</v>
      </c>
    </row>
    <row r="18" spans="1:16" ht="19.5" customHeight="1" x14ac:dyDescent="0.25">
      <c r="A18" s="73">
        <v>16</v>
      </c>
      <c r="B18" s="74" t="str">
        <f>VLOOKUP($A18,'main scores'!$A:$G,4,FALSE)</f>
        <v>Holly Bragg</v>
      </c>
      <c r="C18" s="74" t="str">
        <f>VLOOKUP($A18,'main scores'!$A:$G,5,FALSE)</f>
        <v>Sandstorm</v>
      </c>
      <c r="D18" s="74" t="str">
        <f>VLOOKUP($A18,'main scores'!$A:$G,7,FALSE)</f>
        <v>Frampton Sparklers</v>
      </c>
      <c r="E18" s="21">
        <f>VLOOKUP(A18,'main scores'!A:H,8,FALSE)</f>
        <v>104</v>
      </c>
      <c r="F18" s="21">
        <f>VLOOKUP(A18,'main scores'!A:I,9,FALSE)</f>
        <v>49</v>
      </c>
      <c r="G18" s="21">
        <f>VLOOKUP(A18,'main scores'!A:J,10,FALSE)</f>
        <v>153</v>
      </c>
      <c r="H18" s="22">
        <f t="shared" si="0"/>
        <v>0.61199999999999999</v>
      </c>
      <c r="I18" s="23">
        <v>15</v>
      </c>
      <c r="J18" s="29">
        <f>VLOOKUP(A18,'main scores'!A:K,11,FALSE)-H18</f>
        <v>0</v>
      </c>
      <c r="K18" s="5">
        <f>IF(H18=H19,Y,0)</f>
        <v>0</v>
      </c>
      <c r="L18" s="5"/>
      <c r="M18" s="5"/>
      <c r="N18" s="24">
        <f t="shared" si="1"/>
        <v>0.61199999999999999</v>
      </c>
      <c r="O18" s="25">
        <f>Averaging!B$7</f>
        <v>6.5015384615386695E-3</v>
      </c>
      <c r="P18" s="25">
        <f t="shared" si="2"/>
        <v>0.61850153846153866</v>
      </c>
    </row>
    <row r="19" spans="1:16" ht="19.5" customHeight="1" x14ac:dyDescent="0.25">
      <c r="A19" s="73">
        <v>11</v>
      </c>
      <c r="B19" s="74" t="str">
        <f>VLOOKUP($A19,'main scores'!$A:$G,4,FALSE)</f>
        <v>Gemma Hobbs</v>
      </c>
      <c r="C19" s="74" t="str">
        <f>VLOOKUP($A19,'main scores'!$A:$G,5,FALSE)</f>
        <v>Away with the Fairies</v>
      </c>
      <c r="D19" s="74" t="str">
        <f>VLOOKUP($A19,'main scores'!$A:$G,7,FALSE)</f>
        <v>Severn Vale Contraltos</v>
      </c>
      <c r="E19" s="21">
        <f>VLOOKUP(A19,'main scores'!A:H,8,FALSE)</f>
        <v>100</v>
      </c>
      <c r="F19" s="21">
        <f>VLOOKUP(A19,'main scores'!A:I,9,FALSE)</f>
        <v>52</v>
      </c>
      <c r="G19" s="21">
        <f>VLOOKUP(A19,'main scores'!A:J,10,FALSE)</f>
        <v>152</v>
      </c>
      <c r="H19" s="22">
        <f t="shared" si="0"/>
        <v>0.60799999999999998</v>
      </c>
      <c r="I19" s="23">
        <v>16</v>
      </c>
      <c r="J19" s="29">
        <f>VLOOKUP(A19,'main scores'!A:K,11,FALSE)-H19</f>
        <v>0</v>
      </c>
      <c r="K19" s="5">
        <f>IF(H19=H20,Y,0)</f>
        <v>0</v>
      </c>
      <c r="L19" s="5"/>
      <c r="M19" s="5"/>
      <c r="N19" s="24">
        <f t="shared" si="1"/>
        <v>0.60799999999999998</v>
      </c>
      <c r="O19" s="25">
        <f>Averaging!B$7</f>
        <v>6.5015384615386695E-3</v>
      </c>
      <c r="P19" s="25">
        <f t="shared" si="2"/>
        <v>0.61450153846153865</v>
      </c>
    </row>
    <row r="20" spans="1:16" ht="19.5" customHeight="1" x14ac:dyDescent="0.25">
      <c r="A20" s="73">
        <v>6</v>
      </c>
      <c r="B20" s="74" t="str">
        <f>VLOOKUP($A20,'main scores'!$A:$G,4,FALSE)</f>
        <v>Iain Flower</v>
      </c>
      <c r="C20" s="74" t="str">
        <f>VLOOKUP($A20,'main scores'!$A:$G,5,FALSE)</f>
        <v>No Surrender</v>
      </c>
      <c r="D20" s="74" t="str">
        <f>VLOOKUP($A20,'main scores'!$A:$G,7,FALSE)</f>
        <v>Kings Leaze Purple</v>
      </c>
      <c r="E20" s="21">
        <f>VLOOKUP(A20,'main scores'!A:H,8,FALSE)</f>
        <v>102</v>
      </c>
      <c r="F20" s="21">
        <f>VLOOKUP(A20,'main scores'!A:I,9,FALSE)</f>
        <v>48</v>
      </c>
      <c r="G20" s="21">
        <f>VLOOKUP(A20,'main scores'!A:J,10,FALSE)</f>
        <v>150</v>
      </c>
      <c r="H20" s="22">
        <f t="shared" si="0"/>
        <v>0.6</v>
      </c>
      <c r="I20" s="23">
        <v>17</v>
      </c>
      <c r="J20" s="29">
        <f>VLOOKUP(A20,'main scores'!A:K,11,FALSE)-H20</f>
        <v>0</v>
      </c>
      <c r="K20" s="5">
        <f>IF(H20=H21,Y,0)</f>
        <v>0</v>
      </c>
      <c r="L20" s="5"/>
      <c r="M20" s="5"/>
      <c r="N20" s="24">
        <f t="shared" si="1"/>
        <v>0.6</v>
      </c>
      <c r="O20" s="25">
        <f>Averaging!B$7</f>
        <v>6.5015384615386695E-3</v>
      </c>
      <c r="P20" s="25">
        <f t="shared" si="2"/>
        <v>0.60650153846153865</v>
      </c>
    </row>
    <row r="21" spans="1:16" ht="19.5" customHeight="1" x14ac:dyDescent="0.25">
      <c r="A21" s="73">
        <v>22</v>
      </c>
      <c r="B21" s="74" t="str">
        <f>VLOOKUP($A21,'main scores'!$A:$G,4,FALSE)</f>
        <v>Katie Gale</v>
      </c>
      <c r="C21" s="74" t="str">
        <f>VLOOKUP($A21,'main scores'!$A:$G,5,FALSE)</f>
        <v>Little Miss Mabel</v>
      </c>
      <c r="D21" s="74" t="str">
        <f>VLOOKUP($A21,'main scores'!$A:$G,7,FALSE)</f>
        <v>Kennet Vale Chardonnay</v>
      </c>
      <c r="E21" s="21">
        <f>VLOOKUP(A21,'main scores'!A:H,8,FALSE)</f>
        <v>97.5</v>
      </c>
      <c r="F21" s="21">
        <f>VLOOKUP(A21,'main scores'!A:I,9,FALSE)</f>
        <v>51</v>
      </c>
      <c r="G21" s="21">
        <f>VLOOKUP(A21,'main scores'!A:J,10,FALSE)</f>
        <v>148.5</v>
      </c>
      <c r="H21" s="22">
        <f t="shared" si="0"/>
        <v>0.59399999999999997</v>
      </c>
      <c r="I21" s="23">
        <v>18</v>
      </c>
      <c r="J21" s="29">
        <f>VLOOKUP(A21,'main scores'!A:K,11,FALSE)-H21</f>
        <v>0</v>
      </c>
      <c r="K21" s="5">
        <f>IF(H21=H22,Y,0)</f>
        <v>0</v>
      </c>
      <c r="L21" s="5"/>
      <c r="M21" s="5"/>
      <c r="N21" s="24">
        <f t="shared" si="1"/>
        <v>0.59399999999999997</v>
      </c>
      <c r="O21" s="25">
        <f>Averaging!B$7</f>
        <v>6.5015384615386695E-3</v>
      </c>
      <c r="P21" s="25">
        <f t="shared" si="2"/>
        <v>0.60050153846153864</v>
      </c>
    </row>
    <row r="22" spans="1:16" ht="19.5" customHeight="1" x14ac:dyDescent="0.25">
      <c r="A22" s="73">
        <v>26</v>
      </c>
      <c r="B22" s="74" t="str">
        <f>VLOOKUP($A22,'main scores'!$A:$G,4,FALSE)</f>
        <v>Jacqueline Rutty</v>
      </c>
      <c r="C22" s="74" t="str">
        <f>VLOOKUP($A22,'main scores'!$A:$G,5,FALSE)</f>
        <v>Hugo Where I Go</v>
      </c>
      <c r="D22" s="74" t="str">
        <f>VLOOKUP($A22,'main scores'!$A:$G,7,FALSE)</f>
        <v>Bath Red</v>
      </c>
      <c r="E22" s="21">
        <f>VLOOKUP(A22,'main scores'!A:H,8,FALSE)</f>
        <v>99.5</v>
      </c>
      <c r="F22" s="21">
        <f>VLOOKUP(A22,'main scores'!A:I,9,FALSE)</f>
        <v>48</v>
      </c>
      <c r="G22" s="21">
        <f>VLOOKUP(A22,'main scores'!A:J,10,FALSE)</f>
        <v>147.5</v>
      </c>
      <c r="H22" s="22">
        <f t="shared" si="0"/>
        <v>0.59</v>
      </c>
      <c r="I22" s="23">
        <v>19</v>
      </c>
      <c r="J22" s="29">
        <f>VLOOKUP(A22,'main scores'!A:K,11,FALSE)-H22</f>
        <v>0</v>
      </c>
      <c r="K22" s="5">
        <f>IF(H22=H23,Y,0)</f>
        <v>0</v>
      </c>
      <c r="N22" s="24">
        <f t="shared" ref="N22:N31" si="3">H22</f>
        <v>0.59</v>
      </c>
      <c r="O22" s="25">
        <f>Averaging!B$7</f>
        <v>6.5015384615386695E-3</v>
      </c>
      <c r="P22" s="25">
        <f t="shared" ref="P22:P31" si="4">N22+O22</f>
        <v>0.59650153846153864</v>
      </c>
    </row>
    <row r="23" spans="1:16" ht="19.5" customHeight="1" x14ac:dyDescent="0.25">
      <c r="A23" s="73">
        <v>17</v>
      </c>
      <c r="B23" s="74" t="str">
        <f>VLOOKUP($A23,'main scores'!$A:$G,4,FALSE)</f>
        <v>Karen Messenger</v>
      </c>
      <c r="C23" s="74" t="str">
        <f>VLOOKUP($A23,'main scores'!$A:$G,5,FALSE)</f>
        <v>Kiwi</v>
      </c>
      <c r="D23" s="74" t="str">
        <f>VLOOKUP($A23,'main scores'!$A:$G,7,FALSE)</f>
        <v>Severn Vale Bass</v>
      </c>
      <c r="E23" s="21">
        <f>VLOOKUP(A23,'main scores'!A:H,8,FALSE)</f>
        <v>98</v>
      </c>
      <c r="F23" s="21">
        <f>VLOOKUP(A23,'main scores'!A:I,9,FALSE)</f>
        <v>48</v>
      </c>
      <c r="G23" s="21">
        <f>VLOOKUP(A23,'main scores'!A:J,10,FALSE)</f>
        <v>146</v>
      </c>
      <c r="H23" s="22">
        <f t="shared" si="0"/>
        <v>0.58399999999999996</v>
      </c>
      <c r="I23" s="23">
        <v>20</v>
      </c>
      <c r="J23" s="29">
        <f>VLOOKUP(A23,'main scores'!A:K,11,FALSE)-H23</f>
        <v>0</v>
      </c>
      <c r="K23" s="5">
        <f>IF(H23=H24,Y,0)</f>
        <v>0</v>
      </c>
      <c r="N23" s="24">
        <f t="shared" si="3"/>
        <v>0.58399999999999996</v>
      </c>
      <c r="O23" s="25">
        <f>Averaging!B$7</f>
        <v>6.5015384615386695E-3</v>
      </c>
      <c r="P23" s="25">
        <f t="shared" si="4"/>
        <v>0.59050153846153863</v>
      </c>
    </row>
    <row r="24" spans="1:16" ht="19.5" customHeight="1" x14ac:dyDescent="0.25">
      <c r="A24" s="73">
        <v>1</v>
      </c>
      <c r="B24" s="74" t="str">
        <f>VLOOKUP($A24,'main scores'!$A:$G,4,FALSE)</f>
        <v>Linda Lovell</v>
      </c>
      <c r="C24" s="74" t="str">
        <f>VLOOKUP($A24,'main scores'!$A:$G,5,FALSE)</f>
        <v>Statesman VI</v>
      </c>
      <c r="D24" s="74" t="str">
        <f>VLOOKUP($A24,'main scores'!$A:$G,7,FALSE)</f>
        <v>Frampton Rockets</v>
      </c>
      <c r="E24" s="21">
        <f>VLOOKUP(A24,'main scores'!A:H,8,FALSE)</f>
        <v>97</v>
      </c>
      <c r="F24" s="21">
        <f>VLOOKUP(A24,'main scores'!A:I,9,FALSE)</f>
        <v>47</v>
      </c>
      <c r="G24" s="21">
        <f>VLOOKUP(A24,'main scores'!A:J,10,FALSE)</f>
        <v>144</v>
      </c>
      <c r="H24" s="22">
        <f t="shared" si="0"/>
        <v>0.57599999999999996</v>
      </c>
      <c r="I24" s="23">
        <v>21</v>
      </c>
      <c r="J24" s="29">
        <f>VLOOKUP(A24,'main scores'!A:K,11,FALSE)-H24</f>
        <v>0</v>
      </c>
      <c r="K24" s="5">
        <f>IF(H24=H25,Y,0)</f>
        <v>0</v>
      </c>
      <c r="N24" s="24">
        <f t="shared" si="3"/>
        <v>0.57599999999999996</v>
      </c>
      <c r="O24" s="25">
        <f>Averaging!B$7</f>
        <v>6.5015384615386695E-3</v>
      </c>
      <c r="P24" s="25">
        <f t="shared" si="4"/>
        <v>0.58250153846153863</v>
      </c>
    </row>
    <row r="25" spans="1:16" ht="19.5" customHeight="1" x14ac:dyDescent="0.25">
      <c r="A25" s="73">
        <v>21</v>
      </c>
      <c r="B25" s="74" t="str">
        <f>VLOOKUP($A25,'main scores'!$A:$G,4,FALSE)</f>
        <v>Dana Parry</v>
      </c>
      <c r="C25" s="74" t="str">
        <f>VLOOKUP($A25,'main scores'!$A:$G,5,FALSE)</f>
        <v>Master Ming</v>
      </c>
      <c r="D25" s="74" t="str">
        <f>VLOOKUP($A25,'main scores'!$A:$G,7,FALSE)</f>
        <v>B&amp;DRC Green</v>
      </c>
      <c r="E25" s="21">
        <f>VLOOKUP(A25,'main scores'!A:H,8,FALSE)</f>
        <v>96.5</v>
      </c>
      <c r="F25" s="21">
        <f>VLOOKUP(A25,'main scores'!A:I,9,FALSE)</f>
        <v>47</v>
      </c>
      <c r="G25" s="21">
        <f>VLOOKUP(A25,'main scores'!A:J,10,FALSE)</f>
        <v>143.5</v>
      </c>
      <c r="H25" s="22">
        <f t="shared" si="0"/>
        <v>0.57399999999999995</v>
      </c>
      <c r="I25" s="23">
        <v>22</v>
      </c>
      <c r="J25" s="29">
        <f>VLOOKUP(A25,'main scores'!A:K,11,FALSE)-H25</f>
        <v>0</v>
      </c>
      <c r="K25" s="5">
        <f>IF(H25=H26,Y,0)</f>
        <v>0</v>
      </c>
      <c r="N25" s="24">
        <f t="shared" si="3"/>
        <v>0.57399999999999995</v>
      </c>
      <c r="O25" s="25">
        <f>Averaging!B$7</f>
        <v>6.5015384615386695E-3</v>
      </c>
      <c r="P25" s="25">
        <f t="shared" si="4"/>
        <v>0.58050153846153862</v>
      </c>
    </row>
    <row r="26" spans="1:16" ht="19.5" customHeight="1" x14ac:dyDescent="0.25">
      <c r="A26" s="73">
        <v>7</v>
      </c>
      <c r="B26" s="74" t="str">
        <f>VLOOKUP($A26,'main scores'!$A:$G,4,FALSE)</f>
        <v>Chantelle Bucknell</v>
      </c>
      <c r="C26" s="74" t="str">
        <f>VLOOKUP($A26,'main scores'!$A:$G,5,FALSE)</f>
        <v>Arkansas Royal Lady</v>
      </c>
      <c r="D26" s="74" t="str">
        <f>VLOOKUP($A26,'main scores'!$A:$G,7,FALSE)</f>
        <v>Bath Yellow</v>
      </c>
      <c r="E26" s="21">
        <f>VLOOKUP(A26,'main scores'!A:H,8,FALSE)</f>
        <v>95.5</v>
      </c>
      <c r="F26" s="21">
        <f>VLOOKUP(A26,'main scores'!A:I,9,FALSE)</f>
        <v>45</v>
      </c>
      <c r="G26" s="21">
        <f>VLOOKUP(A26,'main scores'!A:J,10,FALSE)</f>
        <v>140.5</v>
      </c>
      <c r="H26" s="22">
        <f t="shared" si="0"/>
        <v>0.56200000000000006</v>
      </c>
      <c r="I26" s="23">
        <v>23</v>
      </c>
      <c r="J26" s="29">
        <f>VLOOKUP(A26,'main scores'!A:K,11,FALSE)-H26</f>
        <v>0</v>
      </c>
      <c r="K26" s="5">
        <f>IF(H26=H27,Y,0)</f>
        <v>0</v>
      </c>
      <c r="N26" s="24">
        <f t="shared" si="3"/>
        <v>0.56200000000000006</v>
      </c>
      <c r="O26" s="25">
        <f>Averaging!B$7</f>
        <v>6.5015384615386695E-3</v>
      </c>
      <c r="P26" s="25">
        <f t="shared" si="4"/>
        <v>0.56850153846153872</v>
      </c>
    </row>
    <row r="27" spans="1:16" ht="19.5" customHeight="1" x14ac:dyDescent="0.25">
      <c r="A27" s="73">
        <v>12</v>
      </c>
      <c r="B27" s="74" t="str">
        <f>VLOOKUP($A27,'main scores'!$A:$G,4,FALSE)</f>
        <v>Leanne Fitton</v>
      </c>
      <c r="C27" s="74" t="str">
        <f>VLOOKUP($A27,'main scores'!$A:$G,5,FALSE)</f>
        <v>Imperial Galaxy</v>
      </c>
      <c r="D27" s="74" t="str">
        <f>VLOOKUP($A27,'main scores'!$A:$G,7,FALSE)</f>
        <v>Cotswold Edge Red</v>
      </c>
      <c r="E27" s="21">
        <f>VLOOKUP(A27,'main scores'!A:H,8,FALSE)</f>
        <v>95</v>
      </c>
      <c r="F27" s="21">
        <f>VLOOKUP(A27,'main scores'!A:I,9,FALSE)</f>
        <v>44</v>
      </c>
      <c r="G27" s="21">
        <f>VLOOKUP(A27,'main scores'!A:J,10,FALSE)</f>
        <v>139</v>
      </c>
      <c r="H27" s="22">
        <f t="shared" si="0"/>
        <v>0.55600000000000005</v>
      </c>
      <c r="I27" s="23">
        <v>24</v>
      </c>
      <c r="J27" s="29">
        <f>VLOOKUP(A27,'main scores'!A:K,11,FALSE)-H27</f>
        <v>0</v>
      </c>
      <c r="K27" s="5">
        <f>IF(H27=H28,Y,0)</f>
        <v>0</v>
      </c>
      <c r="N27" s="24">
        <f t="shared" si="3"/>
        <v>0.55600000000000005</v>
      </c>
      <c r="O27" s="25">
        <f>Averaging!B$7</f>
        <v>6.5015384615386695E-3</v>
      </c>
      <c r="P27" s="25">
        <f t="shared" si="4"/>
        <v>0.56250153846153872</v>
      </c>
    </row>
    <row r="28" spans="1:16" ht="19.5" customHeight="1" x14ac:dyDescent="0.25">
      <c r="A28" s="73">
        <v>4</v>
      </c>
      <c r="B28" s="74" t="str">
        <f>VLOOKUP($A28,'main scores'!$A:$G,4,FALSE)</f>
        <v>Becky Scammell</v>
      </c>
      <c r="C28" s="74" t="str">
        <f>VLOOKUP($A28,'main scores'!$A:$G,5,FALSE)</f>
        <v>Milor de Borie</v>
      </c>
      <c r="D28" s="74" t="str">
        <f>VLOOKUP($A28,'main scores'!$A:$G,7,FALSE)</f>
        <v>VWH Tigers</v>
      </c>
      <c r="E28" s="21">
        <f>VLOOKUP(A28,'main scores'!A:H,8,FALSE)</f>
        <v>92</v>
      </c>
      <c r="F28" s="21">
        <f>VLOOKUP(A28,'main scores'!A:I,9,FALSE)</f>
        <v>46</v>
      </c>
      <c r="G28" s="21">
        <f>VLOOKUP(A28,'main scores'!A:J,10,FALSE)</f>
        <v>138</v>
      </c>
      <c r="H28" s="22">
        <f t="shared" si="0"/>
        <v>0.55200000000000005</v>
      </c>
      <c r="I28" s="23">
        <v>25</v>
      </c>
      <c r="J28" s="29">
        <f>VLOOKUP(A28,'main scores'!A:K,11,FALSE)-H28</f>
        <v>0</v>
      </c>
      <c r="K28" s="5">
        <f>IF(H28=H29,Y,0)</f>
        <v>0</v>
      </c>
      <c r="N28" s="24">
        <f t="shared" si="3"/>
        <v>0.55200000000000005</v>
      </c>
      <c r="O28" s="25">
        <f>Averaging!B$7</f>
        <v>6.5015384615386695E-3</v>
      </c>
      <c r="P28" s="25">
        <f t="shared" si="4"/>
        <v>0.55850153846153872</v>
      </c>
    </row>
    <row r="29" spans="1:16" ht="19.5" customHeight="1" x14ac:dyDescent="0.25">
      <c r="A29" s="73">
        <v>25</v>
      </c>
      <c r="B29" s="74" t="str">
        <f>VLOOKUP($A29,'main scores'!$A:$G,4,FALSE)</f>
        <v>Ashleigh Carver</v>
      </c>
      <c r="C29" s="74" t="str">
        <f>VLOOKUP($A29,'main scores'!$A:$G,5,FALSE)</f>
        <v>Northern Diamond Dancer</v>
      </c>
      <c r="D29" s="74" t="str">
        <f>VLOOKUP($A29,'main scores'!$A:$G,7,FALSE)</f>
        <v>Severn Vale Sopranos</v>
      </c>
      <c r="E29" s="21">
        <f>VLOOKUP(A29,'main scores'!A:H,8,FALSE)</f>
        <v>91</v>
      </c>
      <c r="F29" s="21">
        <f>VLOOKUP(A29,'main scores'!A:I,9,FALSE)</f>
        <v>44</v>
      </c>
      <c r="G29" s="21">
        <f>VLOOKUP(A29,'main scores'!A:J,10,FALSE)</f>
        <v>135</v>
      </c>
      <c r="H29" s="22">
        <f t="shared" si="0"/>
        <v>0.54</v>
      </c>
      <c r="I29" s="23">
        <v>26</v>
      </c>
      <c r="J29" s="29">
        <f>VLOOKUP(A29,'main scores'!A:K,11,FALSE)-H29</f>
        <v>0</v>
      </c>
      <c r="K29" s="5">
        <f>IF(H29=H30,Y,0)</f>
        <v>0</v>
      </c>
      <c r="N29" s="24">
        <f t="shared" si="3"/>
        <v>0.54</v>
      </c>
      <c r="O29" s="25">
        <f>Averaging!B$7</f>
        <v>6.5015384615386695E-3</v>
      </c>
      <c r="P29" s="25">
        <f t="shared" si="4"/>
        <v>0.54650153846153871</v>
      </c>
    </row>
    <row r="30" spans="1:16" ht="19.5" customHeight="1" x14ac:dyDescent="0.25">
      <c r="A30" s="73">
        <v>14</v>
      </c>
      <c r="B30" s="74" t="str">
        <f>VLOOKUP($A30,'main scores'!$A:$G,4,FALSE)</f>
        <v>Rachel Coke</v>
      </c>
      <c r="C30" s="74" t="str">
        <f>VLOOKUP($A30,'main scores'!$A:$G,5,FALSE)</f>
        <v>Willow The Wisp</v>
      </c>
      <c r="D30" s="74" t="str">
        <f>VLOOKUP($A30,'main scores'!$A:$G,7,FALSE)</f>
        <v>B&amp;DRC Red</v>
      </c>
      <c r="E30" s="21">
        <f>VLOOKUP(A30,'main scores'!A:H,8,FALSE)</f>
        <v>84</v>
      </c>
      <c r="F30" s="21">
        <f>VLOOKUP(A30,'main scores'!A:I,9,FALSE)</f>
        <v>44</v>
      </c>
      <c r="G30" s="21">
        <f>VLOOKUP(A30,'main scores'!A:J,10,FALSE)</f>
        <v>128</v>
      </c>
      <c r="H30" s="22">
        <f t="shared" si="0"/>
        <v>0.51200000000000001</v>
      </c>
      <c r="I30" s="23">
        <v>27</v>
      </c>
      <c r="J30" s="29">
        <f>VLOOKUP(A30,'main scores'!A:K,11,FALSE)-H30</f>
        <v>0</v>
      </c>
      <c r="K30" s="5">
        <f>IF(H30=H31,Y,0)</f>
        <v>0</v>
      </c>
      <c r="N30" s="24">
        <f t="shared" si="3"/>
        <v>0.51200000000000001</v>
      </c>
      <c r="O30" s="25">
        <f>Averaging!B$7</f>
        <v>6.5015384615386695E-3</v>
      </c>
      <c r="P30" s="25">
        <f t="shared" si="4"/>
        <v>0.51850153846153868</v>
      </c>
    </row>
    <row r="31" spans="1:16" ht="19.5" customHeight="1" x14ac:dyDescent="0.25">
      <c r="A31" s="75">
        <v>10</v>
      </c>
      <c r="B31" s="76">
        <f>VLOOKUP($A31,'main scores'!$A:$G,4,FALSE)</f>
        <v>0</v>
      </c>
      <c r="C31" s="76">
        <f>VLOOKUP($A31,'main scores'!$A:$G,5,FALSE)</f>
        <v>0</v>
      </c>
      <c r="D31" s="76">
        <f>VLOOKUP($A31,'main scores'!$A:$G,7,FALSE)</f>
        <v>0</v>
      </c>
      <c r="E31" s="26">
        <f>VLOOKUP(A31,'main scores'!A:H,8,FALSE)</f>
        <v>0</v>
      </c>
      <c r="F31" s="26">
        <f>VLOOKUP(A31,'main scores'!A:I,9,FALSE)</f>
        <v>0</v>
      </c>
      <c r="G31" s="26">
        <f>VLOOKUP(A31,'main scores'!A:J,10,FALSE)</f>
        <v>0</v>
      </c>
      <c r="H31" s="27">
        <f t="shared" si="0"/>
        <v>0</v>
      </c>
      <c r="I31" s="28"/>
      <c r="J31" s="29">
        <f>VLOOKUP(A31,'main scores'!A:K,11,FALSE)-H31</f>
        <v>0</v>
      </c>
      <c r="K31" s="5" t="e">
        <f>IF(H31=H32,Y,0)</f>
        <v>#NAME?</v>
      </c>
      <c r="N31" s="24">
        <f t="shared" si="3"/>
        <v>0</v>
      </c>
      <c r="O31" s="25">
        <f>Averaging!B$7</f>
        <v>6.5015384615386695E-3</v>
      </c>
      <c r="P31" s="25">
        <f t="shared" si="4"/>
        <v>6.5015384615386695E-3</v>
      </c>
    </row>
    <row r="33" spans="4:8" x14ac:dyDescent="0.25">
      <c r="D33" s="5"/>
      <c r="E33" s="5"/>
      <c r="F33" s="5"/>
      <c r="G33" s="37" t="s">
        <v>265</v>
      </c>
      <c r="H33" s="38">
        <f>SUM(H5:H29)/COUNT(G5:G29)</f>
        <v>0.61495999999999995</v>
      </c>
    </row>
  </sheetData>
  <sortState ref="A4:I31">
    <sortCondition descending="1" ref="H4:H31"/>
  </sortState>
  <mergeCells count="1">
    <mergeCell ref="A1:D1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12" zoomScale="90" zoomScaleNormal="90" workbookViewId="0">
      <selection activeCell="O31" sqref="O4:O31"/>
    </sheetView>
  </sheetViews>
  <sheetFormatPr defaultRowHeight="15" x14ac:dyDescent="0.25"/>
  <cols>
    <col min="1" max="1" width="6.7109375" style="2" customWidth="1"/>
    <col min="2" max="2" width="21.7109375" customWidth="1"/>
    <col min="3" max="3" width="24.5703125" bestFit="1" customWidth="1"/>
    <col min="4" max="4" width="24.42578125" bestFit="1" customWidth="1"/>
    <col min="5" max="5" width="11.7109375" style="5" customWidth="1"/>
    <col min="6" max="7" width="13.5703125" style="5" customWidth="1"/>
    <col min="8" max="8" width="22" style="5" customWidth="1"/>
    <col min="9" max="9" width="12.85546875" style="5" customWidth="1"/>
    <col min="10" max="16" width="9.140625" style="5"/>
  </cols>
  <sheetData>
    <row r="1" spans="1:16" ht="18.75" x14ac:dyDescent="0.3">
      <c r="A1" s="92" t="s">
        <v>198</v>
      </c>
      <c r="B1" s="92"/>
      <c r="C1" s="92"/>
      <c r="D1" s="92"/>
    </row>
    <row r="3" spans="1:16" s="1" customFormat="1" ht="19.5" customHeight="1" x14ac:dyDescent="0.25">
      <c r="A3" s="39" t="s">
        <v>201</v>
      </c>
      <c r="B3" s="39" t="s">
        <v>190</v>
      </c>
      <c r="C3" s="39" t="s">
        <v>191</v>
      </c>
      <c r="D3" s="39" t="s">
        <v>202</v>
      </c>
      <c r="E3" s="15" t="s">
        <v>251</v>
      </c>
      <c r="F3" s="16" t="s">
        <v>252</v>
      </c>
      <c r="G3" s="16" t="s">
        <v>253</v>
      </c>
      <c r="H3" s="17" t="s">
        <v>254</v>
      </c>
      <c r="I3" s="18" t="s">
        <v>257</v>
      </c>
      <c r="J3" s="19" t="s">
        <v>258</v>
      </c>
      <c r="K3" s="19" t="s">
        <v>255</v>
      </c>
      <c r="L3" s="20">
        <v>250</v>
      </c>
      <c r="M3" s="19"/>
      <c r="N3" s="19" t="s">
        <v>259</v>
      </c>
      <c r="O3" s="19" t="s">
        <v>260</v>
      </c>
      <c r="P3" s="19" t="s">
        <v>261</v>
      </c>
    </row>
    <row r="4" spans="1:16" ht="19.5" customHeight="1" x14ac:dyDescent="0.25">
      <c r="A4" s="71">
        <v>51</v>
      </c>
      <c r="B4" s="72" t="str">
        <f>VLOOKUP($A4,'main scores'!$A:$G,4,FALSE)</f>
        <v>Becky Oxenham</v>
      </c>
      <c r="C4" s="72" t="str">
        <f>VLOOKUP($A4,'main scores'!$A:$G,5,FALSE)</f>
        <v>Bee Spotted</v>
      </c>
      <c r="D4" s="72" t="str">
        <f>VLOOKUP($A4,'main scores'!$A:$G,7,FALSE)</f>
        <v>B&amp;DRC Green</v>
      </c>
      <c r="E4" s="33">
        <f>VLOOKUP(A4,'main scores'!A:H,8,FALSE)</f>
        <v>125.5</v>
      </c>
      <c r="F4" s="33">
        <f>VLOOKUP(A4,'main scores'!A:I,9,FALSE)</f>
        <v>66</v>
      </c>
      <c r="G4" s="33">
        <f>VLOOKUP(A4,'main scores'!A:J,10,FALSE)</f>
        <v>191.5</v>
      </c>
      <c r="H4" s="34">
        <f t="shared" ref="H4:H31" si="0">G4/L$3</f>
        <v>0.76600000000000001</v>
      </c>
      <c r="I4" s="35">
        <v>1</v>
      </c>
      <c r="J4" s="29">
        <f>VLOOKUP(A4,'main scores'!A:K,11,FALSE)-H4</f>
        <v>0</v>
      </c>
      <c r="K4" s="5">
        <f>IF(H4=H5,Y,0)</f>
        <v>0</v>
      </c>
      <c r="N4" s="24">
        <f t="shared" ref="N4:N31" si="1">H4</f>
        <v>0.76600000000000001</v>
      </c>
      <c r="O4" s="25"/>
      <c r="P4" s="25">
        <f t="shared" ref="P4:P31" si="2">N4+O4</f>
        <v>0.76600000000000001</v>
      </c>
    </row>
    <row r="5" spans="1:16" ht="19.5" customHeight="1" x14ac:dyDescent="0.25">
      <c r="A5" s="73">
        <v>38</v>
      </c>
      <c r="B5" s="74" t="str">
        <f>VLOOKUP($A5,'main scores'!$A:$G,4,FALSE)</f>
        <v>Samantha Gibbs</v>
      </c>
      <c r="C5" s="74" t="str">
        <f>VLOOKUP($A5,'main scores'!$A:$G,5,FALSE)</f>
        <v>Emilius</v>
      </c>
      <c r="D5" s="74" t="str">
        <f>VLOOKUP($A5,'main scores'!$A:$G,7,FALSE)</f>
        <v>B&amp;DRC Yellow</v>
      </c>
      <c r="E5" s="21">
        <f>VLOOKUP(A5,'main scores'!A:H,8,FALSE)</f>
        <v>112.5</v>
      </c>
      <c r="F5" s="21">
        <f>VLOOKUP(A5,'main scores'!A:I,9,FALSE)</f>
        <v>58</v>
      </c>
      <c r="G5" s="21">
        <f>VLOOKUP(A5,'main scores'!A:J,10,FALSE)</f>
        <v>170.5</v>
      </c>
      <c r="H5" s="22">
        <f t="shared" si="0"/>
        <v>0.68200000000000005</v>
      </c>
      <c r="I5" s="23">
        <v>2</v>
      </c>
      <c r="J5" s="29">
        <f>VLOOKUP(A5,'main scores'!A:K,11,FALSE)-H5</f>
        <v>0</v>
      </c>
      <c r="K5" s="5">
        <f>IF(H5=H6,Y,0)</f>
        <v>0</v>
      </c>
      <c r="N5" s="24">
        <f t="shared" si="1"/>
        <v>0.68200000000000005</v>
      </c>
      <c r="O5" s="25"/>
      <c r="P5" s="25">
        <f t="shared" si="2"/>
        <v>0.68200000000000005</v>
      </c>
    </row>
    <row r="6" spans="1:16" ht="19.5" customHeight="1" x14ac:dyDescent="0.25">
      <c r="A6" s="73">
        <v>33</v>
      </c>
      <c r="B6" s="74" t="str">
        <f>VLOOKUP($A6,'main scores'!$A:$G,4,FALSE)</f>
        <v>Janet Knight</v>
      </c>
      <c r="C6" s="74" t="str">
        <f>VLOOKUP($A6,'main scores'!$A:$G,5,FALSE)</f>
        <v>Johnny II</v>
      </c>
      <c r="D6" s="74" t="str">
        <f>VLOOKUP($A6,'main scores'!$A:$G,7,FALSE)</f>
        <v>Bath Blue</v>
      </c>
      <c r="E6" s="21">
        <f>VLOOKUP(A6,'main scores'!A:H,8,FALSE)</f>
        <v>114</v>
      </c>
      <c r="F6" s="21">
        <f>VLOOKUP(A6,'main scores'!A:I,9,FALSE)</f>
        <v>55</v>
      </c>
      <c r="G6" s="21">
        <f>VLOOKUP(A6,'main scores'!A:J,10,FALSE)</f>
        <v>169</v>
      </c>
      <c r="H6" s="22">
        <f t="shared" si="0"/>
        <v>0.67600000000000005</v>
      </c>
      <c r="I6" s="23">
        <v>3</v>
      </c>
      <c r="J6" s="29">
        <f>VLOOKUP(A6,'main scores'!A:K,11,FALSE)-H6</f>
        <v>0</v>
      </c>
      <c r="K6" s="5">
        <f>IF(H6=H7,Y,0)</f>
        <v>0</v>
      </c>
      <c r="N6" s="24">
        <f t="shared" si="1"/>
        <v>0.67600000000000005</v>
      </c>
      <c r="O6" s="25"/>
      <c r="P6" s="25">
        <f t="shared" si="2"/>
        <v>0.67600000000000005</v>
      </c>
    </row>
    <row r="7" spans="1:16" ht="19.5" customHeight="1" x14ac:dyDescent="0.25">
      <c r="A7" s="73">
        <v>54</v>
      </c>
      <c r="B7" s="74" t="str">
        <f>VLOOKUP($A7,'main scores'!$A:$G,4,FALSE)</f>
        <v>Fiona Symes</v>
      </c>
      <c r="C7" s="74" t="str">
        <f>VLOOKUP($A7,'main scores'!$A:$G,5,FALSE)</f>
        <v>Hackpen Heights</v>
      </c>
      <c r="D7" s="74" t="str">
        <f>VLOOKUP($A7,'main scores'!$A:$G,7,FALSE)</f>
        <v>VWH Lions</v>
      </c>
      <c r="E7" s="21">
        <f>VLOOKUP(A7,'main scores'!A:H,8,FALSE)</f>
        <v>114</v>
      </c>
      <c r="F7" s="21">
        <f>VLOOKUP(A7,'main scores'!A:I,9,FALSE)</f>
        <v>54</v>
      </c>
      <c r="G7" s="21">
        <f>VLOOKUP(A7,'main scores'!A:J,10,FALSE)</f>
        <v>168</v>
      </c>
      <c r="H7" s="22">
        <f t="shared" si="0"/>
        <v>0.67200000000000004</v>
      </c>
      <c r="I7" s="23">
        <v>4</v>
      </c>
      <c r="J7" s="29">
        <f>VLOOKUP(A7,'main scores'!A:K,11,FALSE)-H7</f>
        <v>0</v>
      </c>
      <c r="K7" s="5">
        <f>IF(H7=H8,Y,0)</f>
        <v>0</v>
      </c>
      <c r="N7" s="24">
        <f t="shared" si="1"/>
        <v>0.67200000000000004</v>
      </c>
      <c r="O7" s="25"/>
      <c r="P7" s="25">
        <f t="shared" si="2"/>
        <v>0.67200000000000004</v>
      </c>
    </row>
    <row r="8" spans="1:16" ht="19.5" customHeight="1" x14ac:dyDescent="0.25">
      <c r="A8" s="73">
        <v>32</v>
      </c>
      <c r="B8" s="74" t="str">
        <f>VLOOKUP($A8,'main scores'!$A:$G,4,FALSE)</f>
        <v>Sarah Couzens</v>
      </c>
      <c r="C8" s="74" t="str">
        <f>VLOOKUP($A8,'main scores'!$A:$G,5,FALSE)</f>
        <v>Sandskier</v>
      </c>
      <c r="D8" s="74" t="str">
        <f>VLOOKUP($A8,'main scores'!$A:$G,7,FALSE)</f>
        <v>B&amp;DRC Blue</v>
      </c>
      <c r="E8" s="21">
        <f>VLOOKUP(A8,'main scores'!A:H,8,FALSE)</f>
        <v>111</v>
      </c>
      <c r="F8" s="21">
        <f>VLOOKUP(A8,'main scores'!A:I,9,FALSE)</f>
        <v>54</v>
      </c>
      <c r="G8" s="21">
        <f>VLOOKUP(A8,'main scores'!A:J,10,FALSE)</f>
        <v>165</v>
      </c>
      <c r="H8" s="22">
        <f t="shared" si="0"/>
        <v>0.66</v>
      </c>
      <c r="I8" s="23">
        <v>5</v>
      </c>
      <c r="J8" s="29">
        <f>VLOOKUP(A8,'main scores'!A:K,11,FALSE)-H8</f>
        <v>0</v>
      </c>
      <c r="K8" s="5">
        <f>IF(H8=H9,Y,0)</f>
        <v>0</v>
      </c>
      <c r="N8" s="24">
        <f t="shared" si="1"/>
        <v>0.66</v>
      </c>
      <c r="O8" s="25"/>
      <c r="P8" s="25">
        <f t="shared" si="2"/>
        <v>0.66</v>
      </c>
    </row>
    <row r="9" spans="1:16" ht="19.5" customHeight="1" x14ac:dyDescent="0.25">
      <c r="A9" s="73">
        <v>47</v>
      </c>
      <c r="B9" s="74" t="str">
        <f>VLOOKUP($A9,'main scores'!$A:$G,4,FALSE)</f>
        <v>Bev Snavey</v>
      </c>
      <c r="C9" s="74" t="str">
        <f>VLOOKUP($A9,'main scores'!$A:$G,5,FALSE)</f>
        <v>Rolo</v>
      </c>
      <c r="D9" s="74" t="str">
        <f>VLOOKUP($A9,'main scores'!$A:$G,7,FALSE)</f>
        <v>Severn Vale Bass</v>
      </c>
      <c r="E9" s="21">
        <f>VLOOKUP(A9,'main scores'!A:H,8,FALSE)</f>
        <v>110.5</v>
      </c>
      <c r="F9" s="21">
        <f>VLOOKUP(A9,'main scores'!A:I,9,FALSE)</f>
        <v>53</v>
      </c>
      <c r="G9" s="21">
        <f>VLOOKUP(A9,'main scores'!A:J,10,FALSE)</f>
        <v>163.5</v>
      </c>
      <c r="H9" s="22">
        <f t="shared" si="0"/>
        <v>0.65400000000000003</v>
      </c>
      <c r="I9" s="23">
        <f>6</f>
        <v>6</v>
      </c>
      <c r="J9" s="29">
        <f>VLOOKUP(A9,'main scores'!A:K,11,FALSE)-H9</f>
        <v>0</v>
      </c>
      <c r="K9" s="5" t="e">
        <f>IF(H9=H10,Y,0)</f>
        <v>#NAME?</v>
      </c>
      <c r="N9" s="24">
        <f t="shared" si="1"/>
        <v>0.65400000000000003</v>
      </c>
      <c r="O9" s="25"/>
      <c r="P9" s="25">
        <f t="shared" si="2"/>
        <v>0.65400000000000003</v>
      </c>
    </row>
    <row r="10" spans="1:16" s="89" customFormat="1" ht="19.5" customHeight="1" x14ac:dyDescent="0.25">
      <c r="A10" s="73">
        <v>57</v>
      </c>
      <c r="B10" s="74" t="str">
        <f>VLOOKUP($A10,'main scores'!$A:$G,4,FALSE)</f>
        <v>Joanne Manning</v>
      </c>
      <c r="C10" s="74" t="str">
        <f>VLOOKUP($A10,'main scores'!$A:$G,5,FALSE)</f>
        <v>Llanbabo Liberty</v>
      </c>
      <c r="D10" s="74" t="str">
        <f>VLOOKUP($A10,'main scores'!$A:$G,7,FALSE)</f>
        <v>Wessex Gold Arella</v>
      </c>
      <c r="E10" s="21">
        <f>VLOOKUP(A10,'main scores'!A:H,8,FALSE)</f>
        <v>110.5</v>
      </c>
      <c r="F10" s="21">
        <f>VLOOKUP(A10,'main scores'!A:I,9,FALSE)</f>
        <v>53</v>
      </c>
      <c r="G10" s="21">
        <f>VLOOKUP(A10,'main scores'!A:J,10,FALSE)</f>
        <v>163.5</v>
      </c>
      <c r="H10" s="22">
        <f t="shared" si="0"/>
        <v>0.65400000000000003</v>
      </c>
      <c r="I10" s="23">
        <v>6</v>
      </c>
      <c r="J10" s="29">
        <f>VLOOKUP(A10,'main scores'!A:K,11,FALSE)-H10</f>
        <v>0</v>
      </c>
      <c r="K10" s="5">
        <f>IF(H10=H11,Y,0)</f>
        <v>0</v>
      </c>
      <c r="L10" s="5"/>
      <c r="M10" s="5"/>
      <c r="N10" s="24">
        <f t="shared" si="1"/>
        <v>0.65400000000000003</v>
      </c>
      <c r="O10" s="25"/>
      <c r="P10" s="25">
        <f t="shared" si="2"/>
        <v>0.65400000000000003</v>
      </c>
    </row>
    <row r="11" spans="1:16" ht="19.5" customHeight="1" x14ac:dyDescent="0.25">
      <c r="A11" s="73">
        <v>44</v>
      </c>
      <c r="B11" s="74" t="str">
        <f>VLOOKUP($A11,'main scores'!$A:$G,4,FALSE)</f>
        <v>Karen Gobey</v>
      </c>
      <c r="C11" s="74" t="str">
        <f>VLOOKUP($A11,'main scores'!$A:$G,5,FALSE)</f>
        <v>Innocent Violet</v>
      </c>
      <c r="D11" s="74" t="str">
        <f>VLOOKUP($A11,'main scores'!$A:$G,7,FALSE)</f>
        <v>B&amp;DRC Red</v>
      </c>
      <c r="E11" s="21">
        <f>VLOOKUP(A11,'main scores'!A:H,8,FALSE)</f>
        <v>109</v>
      </c>
      <c r="F11" s="21">
        <f>VLOOKUP(A11,'main scores'!A:I,9,FALSE)</f>
        <v>54</v>
      </c>
      <c r="G11" s="21">
        <f>VLOOKUP(A11,'main scores'!A:J,10,FALSE)</f>
        <v>163</v>
      </c>
      <c r="H11" s="22">
        <f t="shared" si="0"/>
        <v>0.65200000000000002</v>
      </c>
      <c r="I11" s="23">
        <v>8</v>
      </c>
      <c r="J11" s="29">
        <f>VLOOKUP(A11,'main scores'!A:K,11,FALSE)-H11</f>
        <v>0</v>
      </c>
      <c r="K11" s="5">
        <f>IF(H11=H13,Y,0)</f>
        <v>0</v>
      </c>
      <c r="N11" s="24">
        <f t="shared" si="1"/>
        <v>0.65200000000000002</v>
      </c>
      <c r="O11" s="25"/>
      <c r="P11" s="25">
        <f t="shared" si="2"/>
        <v>0.65200000000000002</v>
      </c>
    </row>
    <row r="12" spans="1:16" ht="19.5" customHeight="1" x14ac:dyDescent="0.25">
      <c r="A12" s="73">
        <v>46</v>
      </c>
      <c r="B12" s="74" t="str">
        <f>VLOOKUP($A12,'main scores'!$A:$G,4,FALSE)</f>
        <v>Rachael Chamberlayne</v>
      </c>
      <c r="C12" s="74" t="str">
        <f>VLOOKUP($A12,'main scores'!$A:$G,5,FALSE)</f>
        <v>Gloster Gremlin</v>
      </c>
      <c r="D12" s="74" t="str">
        <f>VLOOKUP($A12,'main scores'!$A:$G,7,FALSE)</f>
        <v>Frampton Sparklers</v>
      </c>
      <c r="E12" s="21">
        <f>VLOOKUP(A12,'main scores'!A:H,8,FALSE)</f>
        <v>107.5</v>
      </c>
      <c r="F12" s="21">
        <f>VLOOKUP(A12,'main scores'!A:I,9,FALSE)</f>
        <v>55</v>
      </c>
      <c r="G12" s="21">
        <f>VLOOKUP(A12,'main scores'!A:J,10,FALSE)</f>
        <v>162.5</v>
      </c>
      <c r="H12" s="22">
        <f t="shared" si="0"/>
        <v>0.65</v>
      </c>
      <c r="I12" s="23">
        <v>9</v>
      </c>
      <c r="J12" s="29">
        <f>VLOOKUP(A12,'main scores'!A:K,11,FALSE)-H12</f>
        <v>0</v>
      </c>
      <c r="K12" s="5" t="e">
        <f>IF(H12=H14,Y,0)</f>
        <v>#NAME?</v>
      </c>
      <c r="N12" s="24">
        <f t="shared" si="1"/>
        <v>0.65</v>
      </c>
      <c r="O12" s="25"/>
      <c r="P12" s="25">
        <f t="shared" si="2"/>
        <v>0.65</v>
      </c>
    </row>
    <row r="13" spans="1:16" ht="19.5" customHeight="1" x14ac:dyDescent="0.25">
      <c r="A13" s="83">
        <v>37</v>
      </c>
      <c r="B13" s="84" t="str">
        <f>VLOOKUP($A13,'main scores'!$A:$G,4,FALSE)</f>
        <v>Jane Lipington</v>
      </c>
      <c r="C13" s="84" t="str">
        <f>VLOOKUP($A13,'main scores'!$A:$G,5,FALSE)</f>
        <v>Beau</v>
      </c>
      <c r="D13" s="84" t="str">
        <f>VLOOKUP($A13,'main scores'!$A:$G,7,FALSE)</f>
        <v>Bath Yellow</v>
      </c>
      <c r="E13" s="85">
        <f>VLOOKUP(A13,'main scores'!A:H,8,FALSE)</f>
        <v>109.5</v>
      </c>
      <c r="F13" s="85">
        <f>VLOOKUP(A13,'main scores'!A:I,9,FALSE)</f>
        <v>53</v>
      </c>
      <c r="G13" s="85">
        <f>VLOOKUP(A13,'main scores'!A:J,10,FALSE)</f>
        <v>162.5</v>
      </c>
      <c r="H13" s="86">
        <f t="shared" si="0"/>
        <v>0.65</v>
      </c>
      <c r="I13" s="87">
        <v>10</v>
      </c>
      <c r="J13" s="88">
        <f>VLOOKUP(A13,'main scores'!A:K,11,FALSE)-H13</f>
        <v>0</v>
      </c>
      <c r="K13" s="5" t="e">
        <f>IF(H13=H12,Y,0)</f>
        <v>#NAME?</v>
      </c>
      <c r="L13" s="89"/>
      <c r="M13" s="89"/>
      <c r="N13" s="90">
        <f t="shared" si="1"/>
        <v>0.65</v>
      </c>
      <c r="O13" s="91"/>
      <c r="P13" s="91">
        <f t="shared" si="2"/>
        <v>0.65</v>
      </c>
    </row>
    <row r="14" spans="1:16" ht="19.5" customHeight="1" x14ac:dyDescent="0.25">
      <c r="A14" s="73">
        <v>49</v>
      </c>
      <c r="B14" s="74" t="str">
        <f>VLOOKUP($A14,'main scores'!$A:$G,4,FALSE)</f>
        <v>Eleanor Newman</v>
      </c>
      <c r="C14" s="74" t="str">
        <f>VLOOKUP($A14,'main scores'!$A:$G,5,FALSE)</f>
        <v>Dolly Dimple</v>
      </c>
      <c r="D14" s="74" t="str">
        <f>VLOOKUP($A14,'main scores'!$A:$G,7,FALSE)</f>
        <v>S&amp;DRC</v>
      </c>
      <c r="E14" s="21">
        <f>VLOOKUP(A14,'main scores'!A:H,8,FALSE)</f>
        <v>110.5</v>
      </c>
      <c r="F14" s="21">
        <f>VLOOKUP(A14,'main scores'!A:I,9,FALSE)</f>
        <v>52</v>
      </c>
      <c r="G14" s="21">
        <f>VLOOKUP(A14,'main scores'!A:J,10,FALSE)</f>
        <v>162.5</v>
      </c>
      <c r="H14" s="22">
        <f t="shared" si="0"/>
        <v>0.65</v>
      </c>
      <c r="I14" s="23">
        <v>11</v>
      </c>
      <c r="J14" s="29">
        <f>VLOOKUP(A14,'main scores'!A:K,11,FALSE)-H14</f>
        <v>0</v>
      </c>
      <c r="K14" s="5">
        <f>IF(H14=H15,Y,0)</f>
        <v>0</v>
      </c>
      <c r="N14" s="24">
        <f t="shared" si="1"/>
        <v>0.65</v>
      </c>
      <c r="O14" s="25"/>
      <c r="P14" s="25">
        <f t="shared" si="2"/>
        <v>0.65</v>
      </c>
    </row>
    <row r="15" spans="1:16" ht="19.5" customHeight="1" x14ac:dyDescent="0.25">
      <c r="A15" s="73">
        <v>45</v>
      </c>
      <c r="B15" s="74" t="str">
        <f>VLOOKUP($A15,'main scores'!$A:$G,4,FALSE)</f>
        <v>Rachel Yeomans</v>
      </c>
      <c r="C15" s="74" t="str">
        <f>VLOOKUP($A15,'main scores'!$A:$G,5,FALSE)</f>
        <v>Dylan</v>
      </c>
      <c r="D15" s="74" t="str">
        <f>VLOOKUP($A15,'main scores'!$A:$G,7,FALSE)</f>
        <v>Bath Pink</v>
      </c>
      <c r="E15" s="21">
        <f>VLOOKUP(A15,'main scores'!A:H,8,FALSE)</f>
        <v>108</v>
      </c>
      <c r="F15" s="21">
        <f>VLOOKUP(A15,'main scores'!A:I,9,FALSE)</f>
        <v>53</v>
      </c>
      <c r="G15" s="21">
        <f>VLOOKUP(A15,'main scores'!A:J,10,FALSE)</f>
        <v>161</v>
      </c>
      <c r="H15" s="22">
        <f t="shared" si="0"/>
        <v>0.64400000000000002</v>
      </c>
      <c r="I15" s="23">
        <v>12</v>
      </c>
      <c r="J15" s="29">
        <f>VLOOKUP(A15,'main scores'!A:K,11,FALSE)-H15</f>
        <v>0</v>
      </c>
      <c r="K15" s="5">
        <f>IF(H15=H16,Y,0)</f>
        <v>0</v>
      </c>
      <c r="N15" s="24">
        <f t="shared" si="1"/>
        <v>0.64400000000000002</v>
      </c>
      <c r="O15" s="25"/>
      <c r="P15" s="25">
        <f t="shared" si="2"/>
        <v>0.64400000000000002</v>
      </c>
    </row>
    <row r="16" spans="1:16" ht="19.5" customHeight="1" x14ac:dyDescent="0.25">
      <c r="A16" s="73">
        <v>56</v>
      </c>
      <c r="B16" s="74" t="str">
        <f>VLOOKUP($A16,'main scores'!$A:$G,4,FALSE)</f>
        <v>Gayle King</v>
      </c>
      <c r="C16" s="74" t="str">
        <f>VLOOKUP($A16,'main scores'!$A:$G,5,FALSE)</f>
        <v>Colin</v>
      </c>
      <c r="D16" s="74" t="str">
        <f>VLOOKUP($A16,'main scores'!$A:$G,7,FALSE)</f>
        <v>Bath Red</v>
      </c>
      <c r="E16" s="21">
        <f>VLOOKUP(A16,'main scores'!A:H,8,FALSE)</f>
        <v>107</v>
      </c>
      <c r="F16" s="21">
        <f>VLOOKUP(A16,'main scores'!A:I,9,FALSE)</f>
        <v>53</v>
      </c>
      <c r="G16" s="21">
        <f>VLOOKUP(A16,'main scores'!A:J,10,FALSE)</f>
        <v>160</v>
      </c>
      <c r="H16" s="22">
        <f t="shared" si="0"/>
        <v>0.64</v>
      </c>
      <c r="I16" s="23">
        <v>13</v>
      </c>
      <c r="J16" s="29">
        <f>VLOOKUP(A16,'main scores'!A:K,11,FALSE)-H16</f>
        <v>0</v>
      </c>
      <c r="K16" s="5">
        <f>IF(H16=H17,Y,0)</f>
        <v>0</v>
      </c>
      <c r="N16" s="24">
        <f t="shared" si="1"/>
        <v>0.64</v>
      </c>
      <c r="O16" s="25"/>
      <c r="P16" s="25">
        <f t="shared" si="2"/>
        <v>0.64</v>
      </c>
    </row>
    <row r="17" spans="1:16" ht="19.5" customHeight="1" x14ac:dyDescent="0.25">
      <c r="A17" s="73">
        <v>48</v>
      </c>
      <c r="B17" s="74" t="str">
        <f>VLOOKUP($A17,'main scores'!$A:$G,4,FALSE)</f>
        <v>Becky Morby</v>
      </c>
      <c r="C17" s="74" t="str">
        <f>VLOOKUP($A17,'main scores'!$A:$G,5,FALSE)</f>
        <v>Smithy</v>
      </c>
      <c r="D17" s="74" t="str">
        <f>VLOOKUP($A17,'main scores'!$A:$G,7,FALSE)</f>
        <v>Kings Leaze Orange</v>
      </c>
      <c r="E17" s="21">
        <f>VLOOKUP(A17,'main scores'!A:H,8,FALSE)</f>
        <v>106.5</v>
      </c>
      <c r="F17" s="21">
        <f>VLOOKUP(A17,'main scores'!A:I,9,FALSE)</f>
        <v>53</v>
      </c>
      <c r="G17" s="21">
        <f>VLOOKUP(A17,'main scores'!A:J,10,FALSE)</f>
        <v>159.5</v>
      </c>
      <c r="H17" s="22">
        <f t="shared" si="0"/>
        <v>0.63800000000000001</v>
      </c>
      <c r="I17" s="23">
        <v>14</v>
      </c>
      <c r="J17" s="29">
        <f>VLOOKUP(A17,'main scores'!A:K,11,FALSE)-H17</f>
        <v>0</v>
      </c>
      <c r="K17" s="5">
        <f>IF(H17=H18,Y,0)</f>
        <v>0</v>
      </c>
      <c r="N17" s="24">
        <f t="shared" si="1"/>
        <v>0.63800000000000001</v>
      </c>
      <c r="O17" s="25"/>
      <c r="P17" s="25">
        <f t="shared" si="2"/>
        <v>0.63800000000000001</v>
      </c>
    </row>
    <row r="18" spans="1:16" ht="19.5" customHeight="1" x14ac:dyDescent="0.25">
      <c r="A18" s="73">
        <v>40</v>
      </c>
      <c r="B18" s="74" t="str">
        <f>VLOOKUP($A18,'main scores'!$A:$G,4,FALSE)</f>
        <v>Ceri</v>
      </c>
      <c r="C18" s="74" t="str">
        <f>VLOOKUP($A18,'main scores'!$A:$G,5,FALSE)</f>
        <v>Tia Maria</v>
      </c>
      <c r="D18" s="74" t="str">
        <f>VLOOKUP($A18,'main scores'!$A:$G,7,FALSE)</f>
        <v>Bath Green</v>
      </c>
      <c r="E18" s="21">
        <f>VLOOKUP(A18,'main scores'!A:H,8,FALSE)</f>
        <v>109.5</v>
      </c>
      <c r="F18" s="21">
        <f>VLOOKUP(A18,'main scores'!A:I,9,FALSE)</f>
        <v>49</v>
      </c>
      <c r="G18" s="21">
        <f>VLOOKUP(A18,'main scores'!A:J,10,FALSE)</f>
        <v>158.5</v>
      </c>
      <c r="H18" s="22">
        <f t="shared" si="0"/>
        <v>0.63400000000000001</v>
      </c>
      <c r="I18" s="23">
        <v>15</v>
      </c>
      <c r="J18" s="29">
        <f>VLOOKUP(A18,'main scores'!A:K,11,FALSE)-H18</f>
        <v>0</v>
      </c>
      <c r="K18" s="5">
        <f>IF(H18=H19,Y,0)</f>
        <v>0</v>
      </c>
      <c r="N18" s="24">
        <f t="shared" si="1"/>
        <v>0.63400000000000001</v>
      </c>
      <c r="O18" s="25"/>
      <c r="P18" s="25">
        <f t="shared" si="2"/>
        <v>0.63400000000000001</v>
      </c>
    </row>
    <row r="19" spans="1:16" ht="19.5" customHeight="1" x14ac:dyDescent="0.25">
      <c r="A19" s="73">
        <v>36</v>
      </c>
      <c r="B19" s="74" t="str">
        <f>VLOOKUP($A19,'main scores'!$A:$G,4,FALSE)</f>
        <v>Gill Penberth</v>
      </c>
      <c r="C19" s="74" t="str">
        <f>VLOOKUP($A19,'main scores'!$A:$G,5,FALSE)</f>
        <v>Doubtless Confidence</v>
      </c>
      <c r="D19" s="74" t="str">
        <f>VLOOKUP($A19,'main scores'!$A:$G,7,FALSE)</f>
        <v>Kings Leaze Purple</v>
      </c>
      <c r="E19" s="21">
        <f>VLOOKUP(A19,'main scores'!A:H,8,FALSE)</f>
        <v>107.5</v>
      </c>
      <c r="F19" s="21">
        <f>VLOOKUP(A19,'main scores'!A:I,9,FALSE)</f>
        <v>49</v>
      </c>
      <c r="G19" s="21">
        <f>VLOOKUP(A19,'main scores'!A:J,10,FALSE)</f>
        <v>156.5</v>
      </c>
      <c r="H19" s="22">
        <f t="shared" si="0"/>
        <v>0.626</v>
      </c>
      <c r="I19" s="23">
        <v>16</v>
      </c>
      <c r="J19" s="29">
        <f>VLOOKUP(A19,'main scores'!A:K,11,FALSE)-H19</f>
        <v>0</v>
      </c>
      <c r="K19" s="5">
        <f>IF(H19=H20,Y,0)</f>
        <v>0</v>
      </c>
      <c r="N19" s="24">
        <f t="shared" si="1"/>
        <v>0.626</v>
      </c>
      <c r="O19" s="25"/>
      <c r="P19" s="25">
        <f t="shared" si="2"/>
        <v>0.626</v>
      </c>
    </row>
    <row r="20" spans="1:16" ht="19.5" customHeight="1" x14ac:dyDescent="0.25">
      <c r="A20" s="73">
        <v>53</v>
      </c>
      <c r="B20" s="74" t="str">
        <f>VLOOKUP($A20,'main scores'!$A:$G,4,FALSE)</f>
        <v>Gemma Allan</v>
      </c>
      <c r="C20" s="74" t="str">
        <f>VLOOKUP($A20,'main scores'!$A:$G,5,FALSE)</f>
        <v>Laurens Pride</v>
      </c>
      <c r="D20" s="74" t="str">
        <f>VLOOKUP($A20,'main scores'!$A:$G,7,FALSE)</f>
        <v>Cotswold Edge Blue</v>
      </c>
      <c r="E20" s="21">
        <f>VLOOKUP(A20,'main scores'!A:H,8,FALSE)</f>
        <v>105.5</v>
      </c>
      <c r="F20" s="21">
        <f>VLOOKUP(A20,'main scores'!A:I,9,FALSE)</f>
        <v>49</v>
      </c>
      <c r="G20" s="21">
        <f>VLOOKUP(A20,'main scores'!A:J,10,FALSE)</f>
        <v>154.5</v>
      </c>
      <c r="H20" s="22">
        <f t="shared" si="0"/>
        <v>0.61799999999999999</v>
      </c>
      <c r="I20" s="23">
        <v>17</v>
      </c>
      <c r="J20" s="29">
        <f>VLOOKUP(A20,'main scores'!A:K,11,FALSE)-H20</f>
        <v>0</v>
      </c>
      <c r="K20" s="5">
        <f>IF(H20=H21,Y,0)</f>
        <v>0</v>
      </c>
      <c r="N20" s="24">
        <f t="shared" si="1"/>
        <v>0.61799999999999999</v>
      </c>
      <c r="O20" s="25"/>
      <c r="P20" s="25">
        <f t="shared" si="2"/>
        <v>0.61799999999999999</v>
      </c>
    </row>
    <row r="21" spans="1:16" ht="19.5" customHeight="1" x14ac:dyDescent="0.25">
      <c r="A21" s="73">
        <v>35</v>
      </c>
      <c r="B21" s="74" t="str">
        <f>VLOOKUP($A21,'main scores'!$A:$G,4,FALSE)</f>
        <v>Alex Richards</v>
      </c>
      <c r="C21" s="74" t="str">
        <f>VLOOKUP($A21,'main scores'!$A:$G,5,FALSE)</f>
        <v>Salsa Storm</v>
      </c>
      <c r="D21" s="74" t="str">
        <f>VLOOKUP($A21,'main scores'!$A:$G,7,FALSE)</f>
        <v>Severn Vale Tena</v>
      </c>
      <c r="E21" s="21">
        <f>VLOOKUP(A21,'main scores'!A:H,8,FALSE)</f>
        <v>103</v>
      </c>
      <c r="F21" s="21">
        <f>VLOOKUP(A21,'main scores'!A:I,9,FALSE)</f>
        <v>51</v>
      </c>
      <c r="G21" s="21">
        <f>VLOOKUP(A21,'main scores'!A:J,10,FALSE)</f>
        <v>154</v>
      </c>
      <c r="H21" s="22">
        <f t="shared" si="0"/>
        <v>0.61599999999999999</v>
      </c>
      <c r="I21" s="23">
        <v>18</v>
      </c>
      <c r="J21" s="29">
        <f>VLOOKUP(A21,'main scores'!A:K,11,FALSE)-H21</f>
        <v>0</v>
      </c>
      <c r="K21" s="5">
        <f>IF(H21=H22,Y,0)</f>
        <v>0</v>
      </c>
      <c r="N21" s="24">
        <f t="shared" si="1"/>
        <v>0.61599999999999999</v>
      </c>
      <c r="O21" s="25"/>
      <c r="P21" s="25">
        <f t="shared" si="2"/>
        <v>0.61599999999999999</v>
      </c>
    </row>
    <row r="22" spans="1:16" ht="19.5" customHeight="1" x14ac:dyDescent="0.25">
      <c r="A22" s="73">
        <v>50</v>
      </c>
      <c r="B22" s="74" t="str">
        <f>VLOOKUP($A22,'main scores'!$A:$G,4,FALSE)</f>
        <v>Jim Fox</v>
      </c>
      <c r="C22" s="74" t="str">
        <f>VLOOKUP($A22,'main scores'!$A:$G,5,FALSE)</f>
        <v>Spirit</v>
      </c>
      <c r="D22" s="74" t="str">
        <f>VLOOKUP($A22,'main scores'!$A:$G,7,FALSE)</f>
        <v>Saxon Dressage Group</v>
      </c>
      <c r="E22" s="21">
        <f>VLOOKUP(A22,'main scores'!A:H,8,FALSE)</f>
        <v>101.5</v>
      </c>
      <c r="F22" s="21">
        <f>VLOOKUP(A22,'main scores'!A:I,9,FALSE)</f>
        <v>51</v>
      </c>
      <c r="G22" s="21">
        <f>VLOOKUP(A22,'main scores'!A:J,10,FALSE)</f>
        <v>152.5</v>
      </c>
      <c r="H22" s="22">
        <f t="shared" si="0"/>
        <v>0.61</v>
      </c>
      <c r="I22" s="23">
        <v>19</v>
      </c>
      <c r="J22" s="29">
        <f>VLOOKUP(A22,'main scores'!A:K,11,FALSE)-H22</f>
        <v>0</v>
      </c>
      <c r="K22" s="5">
        <f>IF(H22=H23,Y,0)</f>
        <v>0</v>
      </c>
      <c r="N22" s="24">
        <f t="shared" si="1"/>
        <v>0.61</v>
      </c>
      <c r="O22" s="25"/>
      <c r="P22" s="25">
        <f t="shared" si="2"/>
        <v>0.61</v>
      </c>
    </row>
    <row r="23" spans="1:16" ht="19.5" customHeight="1" x14ac:dyDescent="0.25">
      <c r="A23" s="73">
        <v>43</v>
      </c>
      <c r="B23" s="74" t="str">
        <f>VLOOKUP($A23,'main scores'!$A:$G,4,FALSE)</f>
        <v>Hannah Freeman</v>
      </c>
      <c r="C23" s="74" t="str">
        <f>VLOOKUP($A23,'main scores'!$A:$G,5,FALSE)</f>
        <v>Moylena Fairy Prince</v>
      </c>
      <c r="D23" s="74" t="str">
        <f>VLOOKUP($A23,'main scores'!$A:$G,7,FALSE)</f>
        <v>Kennet Vale Sauvignon</v>
      </c>
      <c r="E23" s="21">
        <f>VLOOKUP(A23,'main scores'!A:H,8,FALSE)</f>
        <v>103.5</v>
      </c>
      <c r="F23" s="21">
        <f>VLOOKUP(A23,'main scores'!A:I,9,FALSE)</f>
        <v>47</v>
      </c>
      <c r="G23" s="21">
        <f>VLOOKUP(A23,'main scores'!A:J,10,FALSE)</f>
        <v>150.5</v>
      </c>
      <c r="H23" s="22">
        <f t="shared" si="0"/>
        <v>0.60199999999999998</v>
      </c>
      <c r="I23" s="23">
        <v>20</v>
      </c>
      <c r="J23" s="29">
        <f>VLOOKUP(A23,'main scores'!A:K,11,FALSE)-H23</f>
        <v>0</v>
      </c>
      <c r="K23" s="5">
        <f>IF(H23=H24,Y,0)</f>
        <v>0</v>
      </c>
      <c r="N23" s="24">
        <f t="shared" si="1"/>
        <v>0.60199999999999998</v>
      </c>
      <c r="O23" s="25"/>
      <c r="P23" s="25">
        <f t="shared" si="2"/>
        <v>0.60199999999999998</v>
      </c>
    </row>
    <row r="24" spans="1:16" ht="19.5" customHeight="1" x14ac:dyDescent="0.25">
      <c r="A24" s="73">
        <v>55</v>
      </c>
      <c r="B24" s="74" t="str">
        <f>VLOOKUP($A24,'main scores'!$A:$G,4,FALSE)</f>
        <v>Sue Joans</v>
      </c>
      <c r="C24" s="74" t="str">
        <f>VLOOKUP($A24,'main scores'!$A:$G,5,FALSE)</f>
        <v>Northwoods Preston</v>
      </c>
      <c r="D24" s="74" t="str">
        <f>VLOOKUP($A24,'main scores'!$A:$G,7,FALSE)</f>
        <v>Severn Vale Sopranos</v>
      </c>
      <c r="E24" s="21">
        <f>VLOOKUP(A24,'main scores'!A:H,8,FALSE)</f>
        <v>99.5</v>
      </c>
      <c r="F24" s="21">
        <f>VLOOKUP(A24,'main scores'!A:I,9,FALSE)</f>
        <v>50</v>
      </c>
      <c r="G24" s="21">
        <f>VLOOKUP(A24,'main scores'!A:J,10,FALSE)</f>
        <v>149.5</v>
      </c>
      <c r="H24" s="22">
        <f t="shared" si="0"/>
        <v>0.59799999999999998</v>
      </c>
      <c r="I24" s="23">
        <v>21</v>
      </c>
      <c r="J24" s="29">
        <f>VLOOKUP(A24,'main scores'!A:K,11,FALSE)-H24</f>
        <v>0</v>
      </c>
      <c r="K24" s="5">
        <f>IF(H24=H25,Y,0)</f>
        <v>0</v>
      </c>
      <c r="N24" s="24">
        <f t="shared" si="1"/>
        <v>0.59799999999999998</v>
      </c>
      <c r="O24" s="25"/>
      <c r="P24" s="25">
        <f t="shared" si="2"/>
        <v>0.59799999999999998</v>
      </c>
    </row>
    <row r="25" spans="1:16" ht="19.5" customHeight="1" x14ac:dyDescent="0.25">
      <c r="A25" s="73">
        <v>42</v>
      </c>
      <c r="B25" s="74" t="str">
        <f>VLOOKUP($A25,'main scores'!$A:$G,4,FALSE)</f>
        <v>Frances Palmer</v>
      </c>
      <c r="C25" s="74" t="str">
        <f>VLOOKUP($A25,'main scores'!$A:$G,5,FALSE)</f>
        <v>Gwennog Telynores</v>
      </c>
      <c r="D25" s="74" t="str">
        <f>VLOOKUP($A25,'main scores'!$A:$G,7,FALSE)</f>
        <v>Cotswold Edge Red</v>
      </c>
      <c r="E25" s="21">
        <f>VLOOKUP(A25,'main scores'!A:H,8,FALSE)</f>
        <v>101.5</v>
      </c>
      <c r="F25" s="21">
        <f>VLOOKUP(A25,'main scores'!A:I,9,FALSE)</f>
        <v>45</v>
      </c>
      <c r="G25" s="21">
        <f>VLOOKUP(A25,'main scores'!A:J,10,FALSE)</f>
        <v>146.5</v>
      </c>
      <c r="H25" s="22">
        <f t="shared" si="0"/>
        <v>0.58599999999999997</v>
      </c>
      <c r="I25" s="23">
        <v>22</v>
      </c>
      <c r="J25" s="29">
        <f>VLOOKUP(A25,'main scores'!A:K,11,FALSE)-H25</f>
        <v>0</v>
      </c>
      <c r="K25" s="5">
        <f>IF(H25=H26,Y,0)</f>
        <v>0</v>
      </c>
      <c r="N25" s="24">
        <f t="shared" si="1"/>
        <v>0.58599999999999997</v>
      </c>
      <c r="O25" s="25"/>
      <c r="P25" s="25">
        <f t="shared" si="2"/>
        <v>0.58599999999999997</v>
      </c>
    </row>
    <row r="26" spans="1:16" ht="19.5" customHeight="1" x14ac:dyDescent="0.25">
      <c r="A26" s="73">
        <v>58</v>
      </c>
      <c r="B26" s="74" t="str">
        <f>VLOOKUP($A26,'main scores'!$A:$G,4,FALSE)</f>
        <v>Megan Field</v>
      </c>
      <c r="C26" s="74" t="str">
        <f>VLOOKUP($A26,'main scores'!$A:$G,5,FALSE)</f>
        <v>Spirit</v>
      </c>
      <c r="D26" s="74" t="str">
        <f>VLOOKUP($A26,'main scores'!$A:$G,7,FALSE)</f>
        <v>S&amp;DRC Ind</v>
      </c>
      <c r="E26" s="21">
        <f>VLOOKUP(A26,'main scores'!A:H,8,FALSE)</f>
        <v>98.5</v>
      </c>
      <c r="F26" s="21">
        <f>VLOOKUP(A26,'main scores'!A:I,9,FALSE)</f>
        <v>43</v>
      </c>
      <c r="G26" s="21">
        <f>VLOOKUP(A26,'main scores'!A:J,10,FALSE)</f>
        <v>141.5</v>
      </c>
      <c r="H26" s="22">
        <f t="shared" si="0"/>
        <v>0.56599999999999995</v>
      </c>
      <c r="I26" s="23">
        <v>23</v>
      </c>
      <c r="J26" s="29">
        <f>VLOOKUP(A26,'main scores'!A:K,11,FALSE)-H26</f>
        <v>0</v>
      </c>
      <c r="K26" s="5">
        <f>IF(H26=H27,Y,0)</f>
        <v>0</v>
      </c>
      <c r="N26" s="24">
        <f t="shared" si="1"/>
        <v>0.56599999999999995</v>
      </c>
      <c r="O26" s="25"/>
      <c r="P26" s="25">
        <f t="shared" si="2"/>
        <v>0.56599999999999995</v>
      </c>
    </row>
    <row r="27" spans="1:16" ht="19.5" customHeight="1" x14ac:dyDescent="0.25">
      <c r="A27" s="73">
        <v>31</v>
      </c>
      <c r="B27" s="74" t="str">
        <f>VLOOKUP($A27,'main scores'!$A:$G,4,FALSE)</f>
        <v>Davinia Perry</v>
      </c>
      <c r="C27" s="74" t="str">
        <f>VLOOKUP($A27,'main scores'!$A:$G,5,FALSE)</f>
        <v>Widlake Double Bounce</v>
      </c>
      <c r="D27" s="74" t="str">
        <f>VLOOKUP($A27,'main scores'!$A:$G,7,FALSE)</f>
        <v>Frampton Rockets</v>
      </c>
      <c r="E27" s="21">
        <f>VLOOKUP(A27,'main scores'!A:H,8,FALSE)</f>
        <v>95.5</v>
      </c>
      <c r="F27" s="21">
        <f>VLOOKUP(A27,'main scores'!A:I,9,FALSE)</f>
        <v>44</v>
      </c>
      <c r="G27" s="21">
        <f>VLOOKUP(A27,'main scores'!A:J,10,FALSE)</f>
        <v>139.5</v>
      </c>
      <c r="H27" s="22">
        <f t="shared" si="0"/>
        <v>0.55800000000000005</v>
      </c>
      <c r="I27" s="23">
        <v>24</v>
      </c>
      <c r="J27" s="29">
        <f>VLOOKUP(A27,'main scores'!A:K,11,FALSE)-H27</f>
        <v>0</v>
      </c>
      <c r="K27" s="5">
        <f>IF(H27=H28,Y,0)</f>
        <v>0</v>
      </c>
      <c r="N27" s="24">
        <f t="shared" si="1"/>
        <v>0.55800000000000005</v>
      </c>
      <c r="O27" s="25"/>
      <c r="P27" s="25">
        <f t="shared" si="2"/>
        <v>0.55800000000000005</v>
      </c>
    </row>
    <row r="28" spans="1:16" ht="19.5" customHeight="1" x14ac:dyDescent="0.25">
      <c r="A28" s="73">
        <v>39</v>
      </c>
      <c r="B28" s="74" t="str">
        <f>VLOOKUP($A28,'main scores'!$A:$G,4,FALSE)</f>
        <v>Joanna Howse</v>
      </c>
      <c r="C28" s="74" t="str">
        <f>VLOOKUP($A28,'main scores'!$A:$G,5,FALSE)</f>
        <v>Paulbeg Miss Miller</v>
      </c>
      <c r="D28" s="74" t="str">
        <f>VLOOKUP($A28,'main scores'!$A:$G,7,FALSE)</f>
        <v>Wessex Gold Dior</v>
      </c>
      <c r="E28" s="21">
        <f>VLOOKUP(A28,'main scores'!A:H,8,FALSE)</f>
        <v>93</v>
      </c>
      <c r="F28" s="21">
        <f>VLOOKUP(A28,'main scores'!A:I,9,FALSE)</f>
        <v>43</v>
      </c>
      <c r="G28" s="21">
        <f>VLOOKUP(A28,'main scores'!A:J,10,FALSE)</f>
        <v>136</v>
      </c>
      <c r="H28" s="22">
        <f t="shared" si="0"/>
        <v>0.54400000000000004</v>
      </c>
      <c r="I28" s="23">
        <v>25</v>
      </c>
      <c r="J28" s="29">
        <f>VLOOKUP(A28,'main scores'!A:K,11,FALSE)-H28</f>
        <v>0</v>
      </c>
      <c r="K28" s="5">
        <f>IF(H28=H29,Y,0)</f>
        <v>0</v>
      </c>
      <c r="N28" s="24">
        <f t="shared" si="1"/>
        <v>0.54400000000000004</v>
      </c>
      <c r="O28" s="25"/>
      <c r="P28" s="25">
        <f t="shared" si="2"/>
        <v>0.54400000000000004</v>
      </c>
    </row>
    <row r="29" spans="1:16" ht="19.5" customHeight="1" x14ac:dyDescent="0.25">
      <c r="A29" s="73">
        <v>41</v>
      </c>
      <c r="B29" s="74" t="str">
        <f>VLOOKUP($A29,'main scores'!$A:$G,4,FALSE)</f>
        <v>Kelly Wapples</v>
      </c>
      <c r="C29" s="74" t="str">
        <f>VLOOKUP($A29,'main scores'!$A:$G,5,FALSE)</f>
        <v>Clovers Jimmy Choo</v>
      </c>
      <c r="D29" s="74" t="str">
        <f>VLOOKUP($A29,'main scores'!$A:$G,7,FALSE)</f>
        <v>Severn Vale Contraltos</v>
      </c>
      <c r="E29" s="21">
        <f>VLOOKUP(A29,'main scores'!A:H,8,FALSE)</f>
        <v>94</v>
      </c>
      <c r="F29" s="21">
        <f>VLOOKUP(A29,'main scores'!A:I,9,FALSE)</f>
        <v>41</v>
      </c>
      <c r="G29" s="21">
        <f>VLOOKUP(A29,'main scores'!A:J,10,FALSE)</f>
        <v>135</v>
      </c>
      <c r="H29" s="22">
        <f t="shared" si="0"/>
        <v>0.54</v>
      </c>
      <c r="I29" s="23">
        <v>26</v>
      </c>
      <c r="J29" s="29">
        <f>VLOOKUP(A29,'main scores'!A:K,11,FALSE)-H29</f>
        <v>0</v>
      </c>
      <c r="K29" s="5">
        <f>IF(H29=H30,Y,0)</f>
        <v>0</v>
      </c>
      <c r="N29" s="24">
        <f t="shared" si="1"/>
        <v>0.54</v>
      </c>
      <c r="O29" s="25"/>
      <c r="P29" s="25">
        <f t="shared" si="2"/>
        <v>0.54</v>
      </c>
    </row>
    <row r="30" spans="1:16" ht="19.5" customHeight="1" x14ac:dyDescent="0.25">
      <c r="A30" s="73">
        <v>52</v>
      </c>
      <c r="B30" s="74" t="str">
        <f>VLOOKUP($A30,'main scores'!$A:$G,4,FALSE)</f>
        <v>Emma Keenan</v>
      </c>
      <c r="C30" s="74" t="str">
        <f>VLOOKUP($A30,'main scores'!$A:$G,5,FALSE)</f>
        <v>Ballyskeagh Sand</v>
      </c>
      <c r="D30" s="74" t="str">
        <f>VLOOKUP($A30,'main scores'!$A:$G,7,FALSE)</f>
        <v>Kennet Vale Chardonnay</v>
      </c>
      <c r="E30" s="21">
        <f>VLOOKUP(A30,'main scores'!A:H,8,FALSE)</f>
        <v>90.5</v>
      </c>
      <c r="F30" s="21">
        <f>VLOOKUP(A30,'main scores'!A:I,9,FALSE)</f>
        <v>44</v>
      </c>
      <c r="G30" s="21">
        <f>VLOOKUP(A30,'main scores'!A:J,10,FALSE)</f>
        <v>134.5</v>
      </c>
      <c r="H30" s="22">
        <f t="shared" si="0"/>
        <v>0.53800000000000003</v>
      </c>
      <c r="I30" s="23">
        <v>27</v>
      </c>
      <c r="J30" s="29">
        <f>VLOOKUP(A30,'main scores'!A:K,11,FALSE)-H30</f>
        <v>0</v>
      </c>
      <c r="K30" s="5">
        <f>IF(H30=H31,Y,0)</f>
        <v>0</v>
      </c>
      <c r="N30" s="24">
        <f t="shared" si="1"/>
        <v>0.53800000000000003</v>
      </c>
      <c r="O30" s="25"/>
      <c r="P30" s="25">
        <f t="shared" si="2"/>
        <v>0.53800000000000003</v>
      </c>
    </row>
    <row r="31" spans="1:16" ht="19.5" customHeight="1" x14ac:dyDescent="0.25">
      <c r="A31" s="75">
        <v>34</v>
      </c>
      <c r="B31" s="76" t="str">
        <f>VLOOKUP($A31,'main scores'!$A:$G,4,FALSE)</f>
        <v>Philli Hall</v>
      </c>
      <c r="C31" s="76" t="str">
        <f>VLOOKUP($A31,'main scores'!$A:$G,5,FALSE)</f>
        <v>Polly Chicago</v>
      </c>
      <c r="D31" s="76" t="str">
        <f>VLOOKUP($A31,'main scores'!$A:$G,7,FALSE)</f>
        <v>VWH Tigers</v>
      </c>
      <c r="E31" s="26">
        <f>VLOOKUP(A31,'main scores'!A:H,8,FALSE)</f>
        <v>91.5</v>
      </c>
      <c r="F31" s="26">
        <f>VLOOKUP(A31,'main scores'!A:I,9,FALSE)</f>
        <v>42</v>
      </c>
      <c r="G31" s="26">
        <f>VLOOKUP(A31,'main scores'!A:J,10,FALSE)</f>
        <v>133.5</v>
      </c>
      <c r="H31" s="27">
        <f t="shared" si="0"/>
        <v>0.53400000000000003</v>
      </c>
      <c r="I31" s="23">
        <v>28</v>
      </c>
      <c r="J31" s="29">
        <f>VLOOKUP(A31,'main scores'!A:K,11,FALSE)-H31</f>
        <v>0</v>
      </c>
      <c r="K31" s="5">
        <f>IF(H31=H32,Y,0)</f>
        <v>0</v>
      </c>
      <c r="N31" s="24">
        <f t="shared" si="1"/>
        <v>0.53400000000000003</v>
      </c>
      <c r="O31" s="25"/>
      <c r="P31" s="25">
        <f t="shared" si="2"/>
        <v>0.53400000000000003</v>
      </c>
    </row>
    <row r="32" spans="1:16" x14ac:dyDescent="0.25">
      <c r="B32" s="4"/>
      <c r="C32" s="4"/>
      <c r="D32" s="4"/>
      <c r="E32" s="21"/>
      <c r="F32" s="21"/>
      <c r="G32" s="21"/>
      <c r="H32" s="22"/>
      <c r="J32" s="29"/>
      <c r="N32" s="24"/>
      <c r="O32" s="25"/>
      <c r="P32" s="25"/>
    </row>
    <row r="34" spans="4:9" x14ac:dyDescent="0.25">
      <c r="D34" s="5"/>
      <c r="G34" s="37" t="s">
        <v>265</v>
      </c>
      <c r="H34" s="38">
        <f>SUM(H5:H30)/COUNT(G5:G30)</f>
        <v>0.62146153846153862</v>
      </c>
      <c r="I34" s="38"/>
    </row>
  </sheetData>
  <sortState ref="A4:P31">
    <sortCondition descending="1" ref="H4:H31"/>
  </sortState>
  <mergeCells count="1">
    <mergeCell ref="A1:D1"/>
  </mergeCells>
  <printOptions gridLines="1"/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8" zoomScale="90" zoomScaleNormal="90" workbookViewId="0">
      <selection activeCell="N29" sqref="N4:N29"/>
    </sheetView>
  </sheetViews>
  <sheetFormatPr defaultRowHeight="15" x14ac:dyDescent="0.25"/>
  <cols>
    <col min="1" max="1" width="6.7109375" style="2" customWidth="1"/>
    <col min="2" max="2" width="21.7109375" customWidth="1"/>
    <col min="3" max="3" width="24.5703125" bestFit="1" customWidth="1"/>
    <col min="4" max="4" width="24.42578125" bestFit="1" customWidth="1"/>
    <col min="5" max="5" width="14.140625" customWidth="1"/>
    <col min="6" max="6" width="13.5703125" customWidth="1"/>
    <col min="7" max="7" width="13.85546875" customWidth="1"/>
    <col min="8" max="8" width="21.42578125" customWidth="1"/>
    <col min="9" max="9" width="12.42578125" customWidth="1"/>
  </cols>
  <sheetData>
    <row r="1" spans="1:15" ht="18.75" x14ac:dyDescent="0.3">
      <c r="A1" s="92" t="s">
        <v>199</v>
      </c>
      <c r="B1" s="92"/>
      <c r="C1" s="92"/>
      <c r="D1" s="92"/>
    </row>
    <row r="3" spans="1:15" s="1" customFormat="1" ht="19.5" customHeight="1" x14ac:dyDescent="0.25">
      <c r="A3" s="39" t="s">
        <v>201</v>
      </c>
      <c r="B3" s="39" t="s">
        <v>190</v>
      </c>
      <c r="C3" s="39" t="s">
        <v>191</v>
      </c>
      <c r="D3" s="39" t="s">
        <v>202</v>
      </c>
      <c r="E3" s="15" t="s">
        <v>251</v>
      </c>
      <c r="F3" s="16" t="s">
        <v>252</v>
      </c>
      <c r="G3" s="16" t="s">
        <v>253</v>
      </c>
      <c r="H3" s="17" t="s">
        <v>254</v>
      </c>
      <c r="I3" s="18" t="s">
        <v>257</v>
      </c>
      <c r="J3" s="36" t="s">
        <v>258</v>
      </c>
      <c r="K3" s="19" t="s">
        <v>256</v>
      </c>
      <c r="L3" s="20">
        <v>240</v>
      </c>
      <c r="M3" s="19" t="s">
        <v>259</v>
      </c>
      <c r="N3" s="19" t="s">
        <v>260</v>
      </c>
      <c r="O3" s="19" t="s">
        <v>261</v>
      </c>
    </row>
    <row r="4" spans="1:15" ht="19.5" customHeight="1" x14ac:dyDescent="0.25">
      <c r="A4" s="71">
        <v>71</v>
      </c>
      <c r="B4" s="72" t="s">
        <v>203</v>
      </c>
      <c r="C4" s="72" t="s">
        <v>204</v>
      </c>
      <c r="D4" s="72" t="s">
        <v>119</v>
      </c>
      <c r="E4" s="33">
        <f>VLOOKUP(A4,'main scores'!A:H,8,FALSE)</f>
        <v>111</v>
      </c>
      <c r="F4" s="33">
        <f>VLOOKUP(A4,'main scores'!A:I,9,FALSE)</f>
        <v>57</v>
      </c>
      <c r="G4" s="33">
        <f>VLOOKUP(A4,'main scores'!A:J,10,FALSE)</f>
        <v>168</v>
      </c>
      <c r="H4" s="34">
        <f>G4/L$3</f>
        <v>0.7</v>
      </c>
      <c r="I4" s="35">
        <v>1</v>
      </c>
      <c r="J4" s="29">
        <f>VLOOKUP(A4,'main scores'!A:K,11,FALSE)-H4</f>
        <v>0</v>
      </c>
      <c r="K4" s="5">
        <f>IF(H4=H5,Y,0)</f>
        <v>0</v>
      </c>
      <c r="L4" s="5"/>
      <c r="M4" s="24">
        <f>H4</f>
        <v>0.7</v>
      </c>
      <c r="N4" s="25"/>
      <c r="O4" s="25">
        <f>M4+N4</f>
        <v>0.7</v>
      </c>
    </row>
    <row r="5" spans="1:15" ht="19.5" customHeight="1" x14ac:dyDescent="0.25">
      <c r="A5" s="73">
        <v>63</v>
      </c>
      <c r="B5" s="74" t="s">
        <v>162</v>
      </c>
      <c r="C5" s="74" t="s">
        <v>163</v>
      </c>
      <c r="D5" s="74" t="s">
        <v>159</v>
      </c>
      <c r="E5" s="21">
        <f>VLOOKUP(A5,'main scores'!A:H,8,FALSE)</f>
        <v>110</v>
      </c>
      <c r="F5" s="21">
        <f>VLOOKUP(A5,'main scores'!A:I,9,FALSE)</f>
        <v>56</v>
      </c>
      <c r="G5" s="21">
        <f>VLOOKUP(A5,'main scores'!A:J,10,FALSE)</f>
        <v>166</v>
      </c>
      <c r="H5" s="22">
        <f>G5/L$3</f>
        <v>0.69166666666666665</v>
      </c>
      <c r="I5" s="23">
        <v>2</v>
      </c>
      <c r="J5" s="29">
        <f>VLOOKUP(A5,'main scores'!A:K,11,FALSE)-H5</f>
        <v>0</v>
      </c>
      <c r="K5" s="5" t="e">
        <f>IF(H5=H6,Y,0)</f>
        <v>#NAME?</v>
      </c>
      <c r="L5" s="5"/>
      <c r="M5" s="24">
        <f t="shared" ref="M5:M25" si="0">H5</f>
        <v>0.69166666666666665</v>
      </c>
      <c r="N5" s="25"/>
      <c r="O5" s="25">
        <f t="shared" ref="O5:O25" si="1">M5+N5</f>
        <v>0.69166666666666665</v>
      </c>
    </row>
    <row r="6" spans="1:15" ht="19.5" customHeight="1" x14ac:dyDescent="0.25">
      <c r="A6" s="73">
        <v>87</v>
      </c>
      <c r="B6" s="74" t="s">
        <v>59</v>
      </c>
      <c r="C6" s="74" t="s">
        <v>60</v>
      </c>
      <c r="D6" s="74" t="s">
        <v>56</v>
      </c>
      <c r="E6" s="21">
        <f>VLOOKUP(A6,'main scores'!A:H,8,FALSE)</f>
        <v>111</v>
      </c>
      <c r="F6" s="21">
        <f>VLOOKUP(A6,'main scores'!A:I,9,FALSE)</f>
        <v>55</v>
      </c>
      <c r="G6" s="21">
        <f>VLOOKUP(A6,'main scores'!A:J,10,FALSE)</f>
        <v>166</v>
      </c>
      <c r="H6" s="22">
        <f>G6/L$3</f>
        <v>0.69166666666666665</v>
      </c>
      <c r="I6" s="23">
        <v>3</v>
      </c>
      <c r="J6" s="29">
        <f>VLOOKUP(A6,'main scores'!A:K,11,FALSE)-H6</f>
        <v>0</v>
      </c>
      <c r="K6" s="5">
        <f>IF(H6=H7,Y,0)</f>
        <v>0</v>
      </c>
      <c r="L6" s="5"/>
      <c r="M6" s="24">
        <f t="shared" si="0"/>
        <v>0.69166666666666665</v>
      </c>
      <c r="N6" s="25"/>
      <c r="O6" s="25">
        <f t="shared" si="1"/>
        <v>0.69166666666666665</v>
      </c>
    </row>
    <row r="7" spans="1:15" ht="19.5" customHeight="1" x14ac:dyDescent="0.25">
      <c r="A7" s="73">
        <v>78</v>
      </c>
      <c r="B7" s="74" t="s">
        <v>91</v>
      </c>
      <c r="C7" s="74" t="s">
        <v>92</v>
      </c>
      <c r="D7" s="74" t="s">
        <v>143</v>
      </c>
      <c r="E7" s="21">
        <f>VLOOKUP(A7,'main scores'!A:H,8,FALSE)</f>
        <v>110</v>
      </c>
      <c r="F7" s="21">
        <f>VLOOKUP(A7,'main scores'!A:I,9,FALSE)</f>
        <v>55</v>
      </c>
      <c r="G7" s="21">
        <f>VLOOKUP(A7,'main scores'!A:J,10,FALSE)</f>
        <v>165</v>
      </c>
      <c r="H7" s="22">
        <f>G7/L$3</f>
        <v>0.6875</v>
      </c>
      <c r="I7" s="23">
        <v>4</v>
      </c>
      <c r="J7" s="29">
        <f>VLOOKUP(A7,'main scores'!A:K,11,FALSE)-H7</f>
        <v>0</v>
      </c>
      <c r="K7" s="5">
        <f>IF(H7=H8,Y,0)</f>
        <v>0</v>
      </c>
      <c r="L7" s="5"/>
      <c r="M7" s="24">
        <f t="shared" si="0"/>
        <v>0.6875</v>
      </c>
      <c r="N7" s="25"/>
      <c r="O7" s="25">
        <f t="shared" si="1"/>
        <v>0.6875</v>
      </c>
    </row>
    <row r="8" spans="1:15" ht="19.5" customHeight="1" x14ac:dyDescent="0.25">
      <c r="A8" s="73">
        <v>70</v>
      </c>
      <c r="B8" s="74" t="s">
        <v>167</v>
      </c>
      <c r="C8" s="74" t="s">
        <v>168</v>
      </c>
      <c r="D8" s="74" t="s">
        <v>171</v>
      </c>
      <c r="E8" s="21">
        <f>VLOOKUP(A8,'main scores'!A:H,8,FALSE)</f>
        <v>109.5</v>
      </c>
      <c r="F8" s="21">
        <f>VLOOKUP(A8,'main scores'!A:I,9,FALSE)</f>
        <v>55</v>
      </c>
      <c r="G8" s="21">
        <f>VLOOKUP(A8,'main scores'!A:J,10,FALSE)</f>
        <v>164.5</v>
      </c>
      <c r="H8" s="22">
        <f>G8/L$3</f>
        <v>0.68541666666666667</v>
      </c>
      <c r="I8" s="23">
        <v>5</v>
      </c>
      <c r="J8" s="29">
        <f>VLOOKUP(A8,'main scores'!A:K,11,FALSE)-H8</f>
        <v>0</v>
      </c>
      <c r="K8" s="5">
        <f>IF(H8=H9,Y,0)</f>
        <v>0</v>
      </c>
      <c r="L8" s="5"/>
      <c r="M8" s="24">
        <f t="shared" si="0"/>
        <v>0.68541666666666667</v>
      </c>
      <c r="N8" s="25"/>
      <c r="O8" s="25">
        <f t="shared" si="1"/>
        <v>0.68541666666666667</v>
      </c>
    </row>
    <row r="9" spans="1:15" ht="19.5" customHeight="1" x14ac:dyDescent="0.25">
      <c r="A9" s="73">
        <v>62</v>
      </c>
      <c r="B9" s="74" t="s">
        <v>12</v>
      </c>
      <c r="C9" s="74" t="s">
        <v>13</v>
      </c>
      <c r="D9" s="74" t="s">
        <v>146</v>
      </c>
      <c r="E9" s="21">
        <f>VLOOKUP(A9,'main scores'!A:H,8,FALSE)</f>
        <v>108.5</v>
      </c>
      <c r="F9" s="21">
        <f>VLOOKUP(A9,'main scores'!A:I,9,FALSE)</f>
        <v>55</v>
      </c>
      <c r="G9" s="21">
        <f>VLOOKUP(A9,'main scores'!A:J,10,FALSE)</f>
        <v>163.5</v>
      </c>
      <c r="H9" s="22">
        <f>G9/L$3</f>
        <v>0.68125000000000002</v>
      </c>
      <c r="I9" s="23">
        <v>6</v>
      </c>
      <c r="J9" s="29">
        <f>VLOOKUP(A9,'main scores'!A:K,11,FALSE)-H9</f>
        <v>0</v>
      </c>
      <c r="K9" s="5">
        <f>IF(H9=H10,Y,0)</f>
        <v>0</v>
      </c>
      <c r="L9" s="5"/>
      <c r="M9" s="24">
        <f t="shared" si="0"/>
        <v>0.68125000000000002</v>
      </c>
      <c r="N9" s="25"/>
      <c r="O9" s="25">
        <f t="shared" si="1"/>
        <v>0.68125000000000002</v>
      </c>
    </row>
    <row r="10" spans="1:15" ht="19.5" customHeight="1" x14ac:dyDescent="0.25">
      <c r="A10" s="73">
        <v>76</v>
      </c>
      <c r="B10" s="74" t="s">
        <v>216</v>
      </c>
      <c r="C10" s="74" t="s">
        <v>217</v>
      </c>
      <c r="D10" s="74" t="s">
        <v>220</v>
      </c>
      <c r="E10" s="21">
        <f>VLOOKUP(A10,'main scores'!A:H,8,FALSE)</f>
        <v>107.5</v>
      </c>
      <c r="F10" s="21">
        <f>VLOOKUP(A10,'main scores'!A:I,9,FALSE)</f>
        <v>55</v>
      </c>
      <c r="G10" s="21">
        <f>VLOOKUP(A10,'main scores'!A:J,10,FALSE)</f>
        <v>162.5</v>
      </c>
      <c r="H10" s="22">
        <f>G10/L$3</f>
        <v>0.67708333333333337</v>
      </c>
      <c r="I10" s="23">
        <v>7</v>
      </c>
      <c r="J10" s="29">
        <f>VLOOKUP(A10,'main scores'!A:K,11,FALSE)-H10</f>
        <v>0</v>
      </c>
      <c r="K10" s="5" t="e">
        <f>IF(H10=H11,Y,0)</f>
        <v>#NAME?</v>
      </c>
      <c r="L10" s="5"/>
      <c r="M10" s="24">
        <f t="shared" si="0"/>
        <v>0.67708333333333337</v>
      </c>
      <c r="N10" s="25"/>
      <c r="O10" s="25">
        <f t="shared" si="1"/>
        <v>0.67708333333333337</v>
      </c>
    </row>
    <row r="11" spans="1:15" ht="19.5" customHeight="1" x14ac:dyDescent="0.25">
      <c r="A11" s="73">
        <v>85</v>
      </c>
      <c r="B11" s="74" t="s">
        <v>136</v>
      </c>
      <c r="C11" s="74" t="s">
        <v>137</v>
      </c>
      <c r="D11" s="74" t="s">
        <v>135</v>
      </c>
      <c r="E11" s="21">
        <f>VLOOKUP(A11,'main scores'!A:H,8,FALSE)</f>
        <v>107.5</v>
      </c>
      <c r="F11" s="21">
        <f>VLOOKUP(A11,'main scores'!A:I,9,FALSE)</f>
        <v>55</v>
      </c>
      <c r="G11" s="21">
        <f>VLOOKUP(A11,'main scores'!A:J,10,FALSE)</f>
        <v>162.5</v>
      </c>
      <c r="H11" s="22">
        <f>G11/L$3</f>
        <v>0.67708333333333337</v>
      </c>
      <c r="I11" s="23">
        <v>7</v>
      </c>
      <c r="J11" s="29">
        <f>VLOOKUP(A11,'main scores'!A:K,11,FALSE)-H11</f>
        <v>0</v>
      </c>
      <c r="K11" s="5">
        <f>IF(H11=H12,Y,0)</f>
        <v>0</v>
      </c>
      <c r="L11" s="5"/>
      <c r="M11" s="24">
        <f t="shared" si="0"/>
        <v>0.67708333333333337</v>
      </c>
      <c r="N11" s="25"/>
      <c r="O11" s="25">
        <f t="shared" si="1"/>
        <v>0.67708333333333337</v>
      </c>
    </row>
    <row r="12" spans="1:15" ht="19.5" customHeight="1" x14ac:dyDescent="0.25">
      <c r="A12" s="73">
        <v>75</v>
      </c>
      <c r="B12" s="74" t="s">
        <v>177</v>
      </c>
      <c r="C12" s="74" t="s">
        <v>178</v>
      </c>
      <c r="D12" s="74" t="s">
        <v>174</v>
      </c>
      <c r="E12" s="21">
        <f>VLOOKUP(A12,'main scores'!A:H,8,FALSE)</f>
        <v>106.5</v>
      </c>
      <c r="F12" s="21">
        <f>VLOOKUP(A12,'main scores'!A:I,9,FALSE)</f>
        <v>55</v>
      </c>
      <c r="G12" s="21">
        <f>VLOOKUP(A12,'main scores'!A:J,10,FALSE)</f>
        <v>161.5</v>
      </c>
      <c r="H12" s="22">
        <f>G12/L$3</f>
        <v>0.67291666666666672</v>
      </c>
      <c r="I12" s="23">
        <v>9</v>
      </c>
      <c r="J12" s="29">
        <f>VLOOKUP(A12,'main scores'!A:K,11,FALSE)-H12</f>
        <v>0</v>
      </c>
      <c r="K12" s="5">
        <f>IF(H12=H13,Y,0)</f>
        <v>0</v>
      </c>
      <c r="L12" s="5"/>
      <c r="M12" s="24">
        <f t="shared" si="0"/>
        <v>0.67291666666666672</v>
      </c>
      <c r="N12" s="25"/>
      <c r="O12" s="25">
        <f t="shared" si="1"/>
        <v>0.67291666666666672</v>
      </c>
    </row>
    <row r="13" spans="1:15" ht="19.5" customHeight="1" x14ac:dyDescent="0.25">
      <c r="A13" s="73">
        <v>79</v>
      </c>
      <c r="B13" s="74" t="s">
        <v>73</v>
      </c>
      <c r="C13" s="74" t="s">
        <v>74</v>
      </c>
      <c r="D13" s="74" t="s">
        <v>72</v>
      </c>
      <c r="E13" s="21">
        <f>VLOOKUP(A13,'main scores'!A:H,8,FALSE)</f>
        <v>107.5</v>
      </c>
      <c r="F13" s="21">
        <f>VLOOKUP(A13,'main scores'!A:I,9,FALSE)</f>
        <v>52</v>
      </c>
      <c r="G13" s="21">
        <f>VLOOKUP(A13,'main scores'!A:J,10,FALSE)</f>
        <v>159.5</v>
      </c>
      <c r="H13" s="22">
        <f>G13/L$3</f>
        <v>0.6645833333333333</v>
      </c>
      <c r="I13" s="23">
        <v>10</v>
      </c>
      <c r="J13" s="29">
        <f>VLOOKUP(A13,'main scores'!A:K,11,FALSE)-H13</f>
        <v>0</v>
      </c>
      <c r="K13" s="5">
        <f>IF(H13=H14,Y,0)</f>
        <v>0</v>
      </c>
      <c r="L13" s="5"/>
      <c r="M13" s="24">
        <f t="shared" si="0"/>
        <v>0.6645833333333333</v>
      </c>
      <c r="N13" s="25"/>
      <c r="O13" s="25">
        <f t="shared" si="1"/>
        <v>0.6645833333333333</v>
      </c>
    </row>
    <row r="14" spans="1:15" ht="19.5" customHeight="1" x14ac:dyDescent="0.25">
      <c r="A14" s="73">
        <v>73</v>
      </c>
      <c r="B14" s="74" t="s">
        <v>65</v>
      </c>
      <c r="C14" s="74" t="s">
        <v>239</v>
      </c>
      <c r="D14" s="74" t="s">
        <v>63</v>
      </c>
      <c r="E14" s="21">
        <f>VLOOKUP(A14,'main scores'!A:H,8,FALSE)</f>
        <v>107</v>
      </c>
      <c r="F14" s="21">
        <f>VLOOKUP(A14,'main scores'!A:I,9,FALSE)</f>
        <v>52</v>
      </c>
      <c r="G14" s="21">
        <f>VLOOKUP(A14,'main scores'!A:J,10,FALSE)</f>
        <v>159</v>
      </c>
      <c r="H14" s="22">
        <f>G14/L$3</f>
        <v>0.66249999999999998</v>
      </c>
      <c r="I14" s="23">
        <v>11</v>
      </c>
      <c r="J14" s="29">
        <f>VLOOKUP(A14,'main scores'!A:K,11,FALSE)-H14</f>
        <v>0</v>
      </c>
      <c r="K14" s="5">
        <f>IF(H14=H15,Y,0)</f>
        <v>0</v>
      </c>
      <c r="L14" s="5"/>
      <c r="M14" s="24">
        <f t="shared" si="0"/>
        <v>0.66249999999999998</v>
      </c>
      <c r="N14" s="25"/>
      <c r="O14" s="25">
        <f t="shared" si="1"/>
        <v>0.66249999999999998</v>
      </c>
    </row>
    <row r="15" spans="1:15" ht="19.5" customHeight="1" x14ac:dyDescent="0.25">
      <c r="A15" s="73">
        <v>83</v>
      </c>
      <c r="B15" s="74" t="s">
        <v>107</v>
      </c>
      <c r="C15" s="74" t="s">
        <v>108</v>
      </c>
      <c r="D15" s="74" t="s">
        <v>140</v>
      </c>
      <c r="E15" s="21">
        <f>VLOOKUP(A15,'main scores'!A:H,8,FALSE)</f>
        <v>106</v>
      </c>
      <c r="F15" s="21">
        <f>VLOOKUP(A15,'main scores'!A:I,9,FALSE)</f>
        <v>52</v>
      </c>
      <c r="G15" s="21">
        <f>VLOOKUP(A15,'main scores'!A:J,10,FALSE)</f>
        <v>158</v>
      </c>
      <c r="H15" s="22">
        <f>G15/L$3</f>
        <v>0.65833333333333333</v>
      </c>
      <c r="I15" s="23">
        <v>12</v>
      </c>
      <c r="J15" s="29">
        <f>VLOOKUP(A15,'main scores'!A:K,11,FALSE)-H15</f>
        <v>0</v>
      </c>
      <c r="K15" s="5">
        <f>IF(H15=H16,Y,0)</f>
        <v>0</v>
      </c>
      <c r="L15" s="5"/>
      <c r="M15" s="24">
        <f t="shared" si="0"/>
        <v>0.65833333333333333</v>
      </c>
      <c r="N15" s="25"/>
      <c r="O15" s="25">
        <f t="shared" si="1"/>
        <v>0.65833333333333333</v>
      </c>
    </row>
    <row r="16" spans="1:15" ht="19.5" customHeight="1" x14ac:dyDescent="0.25">
      <c r="A16" s="73">
        <v>74</v>
      </c>
      <c r="B16" s="74" t="s">
        <v>4</v>
      </c>
      <c r="C16" s="74" t="s">
        <v>5</v>
      </c>
      <c r="D16" s="74" t="s">
        <v>147</v>
      </c>
      <c r="E16" s="21">
        <f>VLOOKUP(A16,'main scores'!A:H,8,FALSE)</f>
        <v>103</v>
      </c>
      <c r="F16" s="21">
        <f>VLOOKUP(A16,'main scores'!A:I,9,FALSE)</f>
        <v>54</v>
      </c>
      <c r="G16" s="21">
        <f>VLOOKUP(A16,'main scores'!A:J,10,FALSE)</f>
        <v>157</v>
      </c>
      <c r="H16" s="22">
        <f>G16/L$3</f>
        <v>0.65416666666666667</v>
      </c>
      <c r="I16" s="23">
        <v>13</v>
      </c>
      <c r="J16" s="29">
        <f>VLOOKUP(A16,'main scores'!A:K,11,FALSE)-H16</f>
        <v>0</v>
      </c>
      <c r="K16" s="5" t="e">
        <f>IF(H16=H17,Y,0)</f>
        <v>#NAME?</v>
      </c>
      <c r="L16" s="5"/>
      <c r="M16" s="24">
        <f t="shared" si="0"/>
        <v>0.65416666666666667</v>
      </c>
      <c r="N16" s="25"/>
      <c r="O16" s="25">
        <f t="shared" si="1"/>
        <v>0.65416666666666667</v>
      </c>
    </row>
    <row r="17" spans="1:15" ht="19.5" customHeight="1" x14ac:dyDescent="0.25">
      <c r="A17" s="73">
        <v>81</v>
      </c>
      <c r="B17" s="74" t="s">
        <v>32</v>
      </c>
      <c r="C17" s="74" t="s">
        <v>33</v>
      </c>
      <c r="D17" s="74" t="s">
        <v>144</v>
      </c>
      <c r="E17" s="21">
        <f>VLOOKUP(A17,'main scores'!A:H,8,FALSE)</f>
        <v>104</v>
      </c>
      <c r="F17" s="21">
        <f>VLOOKUP(A17,'main scores'!A:I,9,FALSE)</f>
        <v>53</v>
      </c>
      <c r="G17" s="21">
        <f>VLOOKUP(A17,'main scores'!A:J,10,FALSE)</f>
        <v>157</v>
      </c>
      <c r="H17" s="22">
        <f>G17/L$3</f>
        <v>0.65416666666666667</v>
      </c>
      <c r="I17" s="23">
        <v>14</v>
      </c>
      <c r="J17" s="29">
        <f>VLOOKUP(A17,'main scores'!A:K,11,FALSE)-H17</f>
        <v>0</v>
      </c>
      <c r="K17" s="5">
        <f>IF(H17=H18,Y,0)</f>
        <v>0</v>
      </c>
      <c r="L17" s="5"/>
      <c r="M17" s="24">
        <f t="shared" si="0"/>
        <v>0.65416666666666667</v>
      </c>
      <c r="N17" s="25"/>
      <c r="O17" s="25">
        <f t="shared" si="1"/>
        <v>0.65416666666666667</v>
      </c>
    </row>
    <row r="18" spans="1:15" s="5" customFormat="1" ht="19.5" customHeight="1" x14ac:dyDescent="0.25">
      <c r="A18" s="73">
        <v>69</v>
      </c>
      <c r="B18" s="74" t="s">
        <v>50</v>
      </c>
      <c r="C18" s="74" t="s">
        <v>51</v>
      </c>
      <c r="D18" s="74" t="s">
        <v>49</v>
      </c>
      <c r="E18" s="21">
        <f>VLOOKUP(A18,'main scores'!A:H,8,FALSE)</f>
        <v>105.5</v>
      </c>
      <c r="F18" s="21">
        <f>VLOOKUP(A18,'main scores'!A:I,9,FALSE)</f>
        <v>51</v>
      </c>
      <c r="G18" s="21">
        <f>VLOOKUP(A18,'main scores'!A:J,10,FALSE)</f>
        <v>156.5</v>
      </c>
      <c r="H18" s="22">
        <f>G18/L$3</f>
        <v>0.65208333333333335</v>
      </c>
      <c r="I18" s="23">
        <v>15</v>
      </c>
      <c r="J18" s="29">
        <f>VLOOKUP(A18,'main scores'!A:K,11,FALSE)-H18</f>
        <v>0</v>
      </c>
      <c r="K18" s="5" t="e">
        <f>IF(H18=H19,Y,0)</f>
        <v>#NAME?</v>
      </c>
      <c r="M18" s="24">
        <f t="shared" ref="M18" si="2">H18</f>
        <v>0.65208333333333335</v>
      </c>
      <c r="N18" s="25"/>
      <c r="O18" s="25">
        <f t="shared" ref="O18" si="3">M18+N18</f>
        <v>0.65208333333333335</v>
      </c>
    </row>
    <row r="19" spans="1:15" ht="19.5" customHeight="1" x14ac:dyDescent="0.25">
      <c r="A19" s="73">
        <v>77</v>
      </c>
      <c r="B19" s="74" t="s">
        <v>129</v>
      </c>
      <c r="C19" s="74" t="s">
        <v>130</v>
      </c>
      <c r="D19" s="74" t="s">
        <v>126</v>
      </c>
      <c r="E19" s="21">
        <f>VLOOKUP(A19,'main scores'!A:H,8,FALSE)</f>
        <v>105.5</v>
      </c>
      <c r="F19" s="21">
        <f>VLOOKUP(A19,'main scores'!A:I,9,FALSE)</f>
        <v>51</v>
      </c>
      <c r="G19" s="21">
        <f>VLOOKUP(A19,'main scores'!A:J,10,FALSE)</f>
        <v>156.5</v>
      </c>
      <c r="H19" s="22">
        <f>G19/L$3</f>
        <v>0.65208333333333335</v>
      </c>
      <c r="I19" s="23">
        <v>15</v>
      </c>
      <c r="J19" s="29">
        <f>VLOOKUP(A19,'main scores'!A:K,11,FALSE)-H19</f>
        <v>0</v>
      </c>
      <c r="K19" s="5">
        <f>IF(H19=H20,Y,0)</f>
        <v>0</v>
      </c>
      <c r="L19" s="5"/>
      <c r="M19" s="24">
        <f t="shared" si="0"/>
        <v>0.65208333333333335</v>
      </c>
      <c r="N19" s="25"/>
      <c r="O19" s="25">
        <f t="shared" si="1"/>
        <v>0.65208333333333335</v>
      </c>
    </row>
    <row r="20" spans="1:15" ht="19.5" customHeight="1" x14ac:dyDescent="0.25">
      <c r="A20" s="73">
        <v>65</v>
      </c>
      <c r="B20" s="74" t="s">
        <v>112</v>
      </c>
      <c r="C20" s="74" t="s">
        <v>113</v>
      </c>
      <c r="D20" s="74" t="s">
        <v>116</v>
      </c>
      <c r="E20" s="21">
        <f>VLOOKUP(A20,'main scores'!A:H,8,FALSE)</f>
        <v>104</v>
      </c>
      <c r="F20" s="21">
        <f>VLOOKUP(A20,'main scores'!A:I,9,FALSE)</f>
        <v>51</v>
      </c>
      <c r="G20" s="21">
        <f>VLOOKUP(A20,'main scores'!A:J,10,FALSE)</f>
        <v>155</v>
      </c>
      <c r="H20" s="22">
        <f>G20/L$3</f>
        <v>0.64583333333333337</v>
      </c>
      <c r="I20" s="23">
        <v>17</v>
      </c>
      <c r="J20" s="29">
        <f>VLOOKUP(A20,'main scores'!A:K,11,FALSE)-H20</f>
        <v>0</v>
      </c>
      <c r="K20" s="5">
        <f>IF(H20=H21,Y,0)</f>
        <v>0</v>
      </c>
      <c r="L20" s="5"/>
      <c r="M20" s="24">
        <f t="shared" si="0"/>
        <v>0.64583333333333337</v>
      </c>
      <c r="N20" s="25"/>
      <c r="O20" s="25">
        <f t="shared" si="1"/>
        <v>0.64583333333333337</v>
      </c>
    </row>
    <row r="21" spans="1:15" ht="19.5" customHeight="1" x14ac:dyDescent="0.25">
      <c r="A21" s="73">
        <v>67</v>
      </c>
      <c r="B21" s="74" t="s">
        <v>152</v>
      </c>
      <c r="C21" s="74" t="s">
        <v>153</v>
      </c>
      <c r="D21" s="74" t="s">
        <v>156</v>
      </c>
      <c r="E21" s="21">
        <f>VLOOKUP(A21,'main scores'!A:H,8,FALSE)</f>
        <v>105</v>
      </c>
      <c r="F21" s="21">
        <f>VLOOKUP(A21,'main scores'!A:I,9,FALSE)</f>
        <v>49</v>
      </c>
      <c r="G21" s="21">
        <f>VLOOKUP(A21,'main scores'!A:J,10,FALSE)</f>
        <v>154</v>
      </c>
      <c r="H21" s="22">
        <f>G21/L$3</f>
        <v>0.64166666666666672</v>
      </c>
      <c r="I21" s="23">
        <v>18</v>
      </c>
      <c r="J21" s="29">
        <f>VLOOKUP(A21,'main scores'!A:K,11,FALSE)-H21</f>
        <v>0</v>
      </c>
      <c r="K21" s="5">
        <f>IF(H21=H22,Y,0)</f>
        <v>0</v>
      </c>
      <c r="L21" s="5"/>
      <c r="M21" s="24">
        <f t="shared" si="0"/>
        <v>0.64166666666666672</v>
      </c>
      <c r="N21" s="25"/>
      <c r="O21" s="25">
        <f t="shared" si="1"/>
        <v>0.64166666666666672</v>
      </c>
    </row>
    <row r="22" spans="1:15" ht="19.5" customHeight="1" x14ac:dyDescent="0.25">
      <c r="A22" s="73">
        <v>80</v>
      </c>
      <c r="B22" s="74" t="s">
        <v>40</v>
      </c>
      <c r="C22" s="74" t="s">
        <v>41</v>
      </c>
      <c r="D22" s="74" t="s">
        <v>38</v>
      </c>
      <c r="E22" s="21">
        <f>VLOOKUP(A22,'main scores'!A:H,8,FALSE)</f>
        <v>102.5</v>
      </c>
      <c r="F22" s="21">
        <f>VLOOKUP(A22,'main scores'!A:I,9,FALSE)</f>
        <v>51</v>
      </c>
      <c r="G22" s="21">
        <f>VLOOKUP(A22,'main scores'!A:J,10,FALSE)</f>
        <v>153.5</v>
      </c>
      <c r="H22" s="22">
        <f>G22/L$3</f>
        <v>0.63958333333333328</v>
      </c>
      <c r="I22" s="23">
        <v>19</v>
      </c>
      <c r="J22" s="29">
        <f>VLOOKUP(A22,'main scores'!A:K,11,FALSE)-H22</f>
        <v>0</v>
      </c>
      <c r="K22" s="5">
        <f>IF(H22=H23,Y,0)</f>
        <v>0</v>
      </c>
      <c r="L22" s="5"/>
      <c r="M22" s="24">
        <f t="shared" si="0"/>
        <v>0.63958333333333328</v>
      </c>
      <c r="N22" s="25"/>
      <c r="O22" s="25">
        <f t="shared" si="1"/>
        <v>0.63958333333333328</v>
      </c>
    </row>
    <row r="23" spans="1:15" ht="19.5" customHeight="1" x14ac:dyDescent="0.25">
      <c r="A23" s="73">
        <v>68</v>
      </c>
      <c r="B23" s="74" t="s">
        <v>20</v>
      </c>
      <c r="C23" s="74" t="s">
        <v>21</v>
      </c>
      <c r="D23" s="74" t="s">
        <v>145</v>
      </c>
      <c r="E23" s="21">
        <f>VLOOKUP(A23,'main scores'!A:H,8,FALSE)</f>
        <v>101.5</v>
      </c>
      <c r="F23" s="21">
        <f>VLOOKUP(A23,'main scores'!A:I,9,FALSE)</f>
        <v>51</v>
      </c>
      <c r="G23" s="21">
        <f>VLOOKUP(A23,'main scores'!A:J,10,FALSE)</f>
        <v>152.5</v>
      </c>
      <c r="H23" s="22">
        <f>G23/L$3</f>
        <v>0.63541666666666663</v>
      </c>
      <c r="I23" s="23">
        <v>20</v>
      </c>
      <c r="J23" s="29">
        <f>VLOOKUP(A23,'main scores'!A:K,11,FALSE)-H23</f>
        <v>0</v>
      </c>
      <c r="K23" s="5">
        <f>IF(H23=H25,Y,0)</f>
        <v>0</v>
      </c>
      <c r="L23" s="5"/>
      <c r="M23" s="24">
        <f t="shared" si="0"/>
        <v>0.63541666666666663</v>
      </c>
      <c r="N23" s="25"/>
      <c r="O23" s="25">
        <f t="shared" si="1"/>
        <v>0.63541666666666663</v>
      </c>
    </row>
    <row r="24" spans="1:15" ht="19.5" customHeight="1" x14ac:dyDescent="0.25">
      <c r="A24" s="73">
        <v>84</v>
      </c>
      <c r="B24" s="74" t="s">
        <v>225</v>
      </c>
      <c r="C24" s="74" t="s">
        <v>226</v>
      </c>
      <c r="D24" s="74" t="s">
        <v>236</v>
      </c>
      <c r="E24" s="21">
        <f>VLOOKUP(A24,'main scores'!A:H,8,FALSE)</f>
        <v>101</v>
      </c>
      <c r="F24" s="21">
        <f>VLOOKUP(A24,'main scores'!A:I,9,FALSE)</f>
        <v>50</v>
      </c>
      <c r="G24" s="21">
        <f>VLOOKUP(A24,'main scores'!A:J,10,FALSE)</f>
        <v>151</v>
      </c>
      <c r="H24" s="22">
        <f>G24/L$3</f>
        <v>0.62916666666666665</v>
      </c>
      <c r="I24" s="23">
        <v>21</v>
      </c>
      <c r="J24" s="29">
        <f>VLOOKUP(A24,'main scores'!A:K,11,FALSE)-H24</f>
        <v>0</v>
      </c>
      <c r="K24" s="5">
        <f>IF(H24=H26,Y,0)</f>
        <v>0</v>
      </c>
      <c r="L24" s="5"/>
      <c r="M24" s="24">
        <f>H24</f>
        <v>0.62916666666666665</v>
      </c>
      <c r="N24" s="25"/>
      <c r="O24" s="25">
        <f>M24+N24</f>
        <v>0.62916666666666665</v>
      </c>
    </row>
    <row r="25" spans="1:15" ht="19.5" customHeight="1" x14ac:dyDescent="0.25">
      <c r="A25" s="73">
        <v>64</v>
      </c>
      <c r="B25" s="74" t="s">
        <v>232</v>
      </c>
      <c r="C25" s="74" t="s">
        <v>233</v>
      </c>
      <c r="D25" s="74" t="s">
        <v>237</v>
      </c>
      <c r="E25" s="21">
        <f>VLOOKUP(A25,'main scores'!A:H,8,FALSE)</f>
        <v>102</v>
      </c>
      <c r="F25" s="21">
        <f>VLOOKUP(A25,'main scores'!A:I,9,FALSE)</f>
        <v>49</v>
      </c>
      <c r="G25" s="21">
        <f>VLOOKUP(A25,'main scores'!A:J,10,FALSE)</f>
        <v>151</v>
      </c>
      <c r="H25" s="22">
        <f>G25/L$3</f>
        <v>0.62916666666666665</v>
      </c>
      <c r="I25" s="23">
        <v>22</v>
      </c>
      <c r="J25" s="29">
        <f>VLOOKUP(A25,'main scores'!A:K,11,FALSE)-H25</f>
        <v>0</v>
      </c>
      <c r="K25" s="5" t="e">
        <f>IF(H25=H24,Y,0)</f>
        <v>#NAME?</v>
      </c>
      <c r="L25" s="5"/>
      <c r="M25" s="24">
        <f t="shared" si="0"/>
        <v>0.62916666666666665</v>
      </c>
      <c r="N25" s="25"/>
      <c r="O25" s="25">
        <f t="shared" si="1"/>
        <v>0.62916666666666665</v>
      </c>
    </row>
    <row r="26" spans="1:15" ht="19.5" customHeight="1" x14ac:dyDescent="0.25">
      <c r="A26" s="73">
        <v>72</v>
      </c>
      <c r="B26" s="74" t="s">
        <v>99</v>
      </c>
      <c r="C26" s="74" t="s">
        <v>100</v>
      </c>
      <c r="D26" s="74" t="s">
        <v>141</v>
      </c>
      <c r="E26" s="21">
        <f>VLOOKUP(A26,'main scores'!A:H,8,FALSE)</f>
        <v>99.5</v>
      </c>
      <c r="F26" s="21">
        <f>VLOOKUP(A26,'main scores'!A:I,9,FALSE)</f>
        <v>49</v>
      </c>
      <c r="G26" s="21">
        <f>VLOOKUP(A26,'main scores'!A:J,10,FALSE)</f>
        <v>148.5</v>
      </c>
      <c r="H26" s="22">
        <f>G26/L$3</f>
        <v>0.61875000000000002</v>
      </c>
      <c r="I26" s="23">
        <v>24</v>
      </c>
      <c r="J26" s="29">
        <f>VLOOKUP(A26,'main scores'!A:K,11,FALSE)-H26</f>
        <v>0</v>
      </c>
      <c r="K26" s="5">
        <f>IF(H26=H27,Y,0)</f>
        <v>0</v>
      </c>
      <c r="M26" s="24">
        <f t="shared" ref="M26:M29" si="4">H26</f>
        <v>0.61875000000000002</v>
      </c>
      <c r="N26" s="25"/>
      <c r="O26" s="25">
        <f t="shared" ref="O26:O29" si="5">M26+N26</f>
        <v>0.61875000000000002</v>
      </c>
    </row>
    <row r="27" spans="1:15" ht="19.5" customHeight="1" x14ac:dyDescent="0.25">
      <c r="A27" s="73">
        <v>86</v>
      </c>
      <c r="B27" s="74" t="s">
        <v>186</v>
      </c>
      <c r="C27" s="74" t="s">
        <v>187</v>
      </c>
      <c r="D27" s="74" t="s">
        <v>183</v>
      </c>
      <c r="E27" s="21">
        <f>VLOOKUP(A27,'main scores'!A:H,8,FALSE)</f>
        <v>97</v>
      </c>
      <c r="F27" s="21">
        <f>VLOOKUP(A27,'main scores'!A:I,9,FALSE)</f>
        <v>50</v>
      </c>
      <c r="G27" s="21">
        <f>VLOOKUP(A27,'main scores'!A:J,10,FALSE)</f>
        <v>147</v>
      </c>
      <c r="H27" s="22">
        <f>G27/L$3</f>
        <v>0.61250000000000004</v>
      </c>
      <c r="I27" s="23">
        <v>25</v>
      </c>
      <c r="J27" s="29">
        <f>VLOOKUP(A27,'main scores'!A:K,11,FALSE)-H27</f>
        <v>0</v>
      </c>
      <c r="K27" s="5">
        <f>IF(H27=H28,Y,0)</f>
        <v>0</v>
      </c>
      <c r="M27" s="24">
        <f t="shared" si="4"/>
        <v>0.61250000000000004</v>
      </c>
      <c r="N27" s="25"/>
      <c r="O27" s="25">
        <f t="shared" si="5"/>
        <v>0.61250000000000004</v>
      </c>
    </row>
    <row r="28" spans="1:15" ht="19.5" customHeight="1" x14ac:dyDescent="0.25">
      <c r="A28" s="73">
        <v>61</v>
      </c>
      <c r="B28" s="74" t="s">
        <v>210</v>
      </c>
      <c r="C28" s="74" t="s">
        <v>211</v>
      </c>
      <c r="D28" s="74" t="s">
        <v>205</v>
      </c>
      <c r="E28" s="21">
        <f>VLOOKUP(A28,'main scores'!A:H,8,FALSE)</f>
        <v>96.5</v>
      </c>
      <c r="F28" s="21">
        <f>VLOOKUP(A28,'main scores'!A:I,9,FALSE)</f>
        <v>49</v>
      </c>
      <c r="G28" s="21">
        <f>VLOOKUP(A28,'main scores'!A:J,10,FALSE)</f>
        <v>145.5</v>
      </c>
      <c r="H28" s="22">
        <f>G28/L$3</f>
        <v>0.60624999999999996</v>
      </c>
      <c r="I28" s="23">
        <v>26</v>
      </c>
      <c r="J28" s="29">
        <f>VLOOKUP(A28,'main scores'!A:K,11,FALSE)-H28</f>
        <v>0</v>
      </c>
      <c r="K28" s="5">
        <f>IF(H28=H29,Y,0)</f>
        <v>0</v>
      </c>
      <c r="M28" s="24">
        <f t="shared" si="4"/>
        <v>0.60624999999999996</v>
      </c>
      <c r="N28" s="25"/>
      <c r="O28" s="25">
        <f t="shared" si="5"/>
        <v>0.60624999999999996</v>
      </c>
    </row>
    <row r="29" spans="1:15" ht="19.5" customHeight="1" x14ac:dyDescent="0.25">
      <c r="A29" s="75">
        <v>66</v>
      </c>
      <c r="B29" s="76" t="s">
        <v>83</v>
      </c>
      <c r="C29" s="76" t="s">
        <v>84</v>
      </c>
      <c r="D29" s="76" t="s">
        <v>142</v>
      </c>
      <c r="E29" s="26">
        <f>VLOOKUP(A29,'main scores'!A:H,8,FALSE)</f>
        <v>91.5</v>
      </c>
      <c r="F29" s="26">
        <f>VLOOKUP(A29,'main scores'!A:I,9,FALSE)</f>
        <v>44</v>
      </c>
      <c r="G29" s="26">
        <f>VLOOKUP(A29,'main scores'!A:J,10,FALSE)</f>
        <v>135.5</v>
      </c>
      <c r="H29" s="27">
        <f>G29/L$3</f>
        <v>0.56458333333333333</v>
      </c>
      <c r="I29" s="28">
        <v>27</v>
      </c>
      <c r="J29" s="29">
        <f>VLOOKUP(A29,'main scores'!A:K,11,FALSE)-H29</f>
        <v>0</v>
      </c>
      <c r="K29" s="5">
        <f>IF(H29=H30,Y,0)</f>
        <v>0</v>
      </c>
      <c r="M29" s="24">
        <f t="shared" si="4"/>
        <v>0.56458333333333333</v>
      </c>
      <c r="N29" s="25"/>
      <c r="O29" s="25">
        <f t="shared" si="5"/>
        <v>0.56458333333333333</v>
      </c>
    </row>
    <row r="30" spans="1:15" x14ac:dyDescent="0.25">
      <c r="B30" s="4"/>
      <c r="C30" s="4"/>
      <c r="D30" s="4"/>
      <c r="E30" s="21"/>
      <c r="F30" s="21"/>
      <c r="G30" s="21"/>
      <c r="H30" s="22"/>
      <c r="I30" s="5"/>
      <c r="J30" s="29"/>
    </row>
    <row r="31" spans="1:15" x14ac:dyDescent="0.25">
      <c r="B31" s="4"/>
      <c r="C31" s="4"/>
      <c r="D31" s="4"/>
      <c r="E31" s="21"/>
      <c r="F31" s="21"/>
      <c r="G31" s="21"/>
      <c r="H31" s="22"/>
      <c r="I31" s="5"/>
      <c r="J31" s="29"/>
    </row>
    <row r="32" spans="1:15" x14ac:dyDescent="0.25">
      <c r="B32" s="4"/>
      <c r="C32" s="4"/>
      <c r="E32" s="5"/>
      <c r="F32" s="5"/>
      <c r="G32" s="37" t="s">
        <v>265</v>
      </c>
      <c r="H32" s="38">
        <f>SUM(H5:H28)/COUNT(G5:G28)</f>
        <v>0.65503472222222225</v>
      </c>
      <c r="I32" s="5"/>
      <c r="J32" s="29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</sheetData>
  <sortState ref="A4:I29">
    <sortCondition descending="1" ref="H4:H29"/>
  </sortState>
  <mergeCells count="1">
    <mergeCell ref="A1:D1"/>
  </mergeCells>
  <printOptions gridLines="1"/>
  <pageMargins left="0.7" right="0.7" top="0.75" bottom="0.75" header="0.3" footer="0.3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12" zoomScale="90" zoomScaleNormal="90" workbookViewId="0">
      <selection activeCell="C17" sqref="C17"/>
    </sheetView>
  </sheetViews>
  <sheetFormatPr defaultRowHeight="15" x14ac:dyDescent="0.25"/>
  <cols>
    <col min="1" max="1" width="6.7109375" style="2" customWidth="1"/>
    <col min="2" max="2" width="21.7109375" customWidth="1"/>
    <col min="3" max="3" width="24.5703125" bestFit="1" customWidth="1"/>
    <col min="4" max="4" width="24.42578125" bestFit="1" customWidth="1"/>
    <col min="5" max="5" width="13" customWidth="1"/>
    <col min="6" max="6" width="14.28515625" customWidth="1"/>
    <col min="7" max="7" width="13.7109375" customWidth="1"/>
    <col min="8" max="8" width="23.28515625" customWidth="1"/>
    <col min="9" max="9" width="11.42578125" customWidth="1"/>
  </cols>
  <sheetData>
    <row r="1" spans="1:15" ht="18.75" x14ac:dyDescent="0.3">
      <c r="A1" s="92" t="s">
        <v>200</v>
      </c>
      <c r="B1" s="92"/>
      <c r="C1" s="92"/>
      <c r="D1" s="92"/>
    </row>
    <row r="3" spans="1:15" s="1" customFormat="1" ht="19.5" customHeight="1" x14ac:dyDescent="0.25">
      <c r="A3" s="39" t="s">
        <v>201</v>
      </c>
      <c r="B3" s="39" t="s">
        <v>190</v>
      </c>
      <c r="C3" s="39" t="s">
        <v>191</v>
      </c>
      <c r="D3" s="39" t="s">
        <v>202</v>
      </c>
      <c r="E3" s="15" t="s">
        <v>251</v>
      </c>
      <c r="F3" s="16" t="s">
        <v>252</v>
      </c>
      <c r="G3" s="16" t="s">
        <v>253</v>
      </c>
      <c r="H3" s="17" t="s">
        <v>254</v>
      </c>
      <c r="I3" s="18" t="s">
        <v>257</v>
      </c>
      <c r="J3" s="36" t="s">
        <v>258</v>
      </c>
      <c r="K3" s="19" t="s">
        <v>256</v>
      </c>
      <c r="L3" s="20">
        <v>240</v>
      </c>
      <c r="M3" s="19" t="s">
        <v>259</v>
      </c>
      <c r="N3" s="19" t="s">
        <v>260</v>
      </c>
      <c r="O3" s="19" t="s">
        <v>261</v>
      </c>
    </row>
    <row r="4" spans="1:15" ht="19.5" customHeight="1" x14ac:dyDescent="0.25">
      <c r="A4" s="71">
        <v>103</v>
      </c>
      <c r="B4" s="72" t="str">
        <f>VLOOKUP($A4,'main scores'!$A:$G,4,FALSE)</f>
        <v>Julie Bush</v>
      </c>
      <c r="C4" s="72" t="str">
        <f>VLOOKUP($A4,'main scores'!$A:$G,5,FALSE)</f>
        <v>Attychree Prince</v>
      </c>
      <c r="D4" s="72" t="str">
        <f>VLOOKUP($A4,'main scores'!$A:$G,7,FALSE)</f>
        <v>Kennet Vale Sauvignon</v>
      </c>
      <c r="E4" s="33">
        <f>VLOOKUP(A4,'main scores'!A:H,8,FALSE)</f>
        <v>111</v>
      </c>
      <c r="F4" s="33">
        <f>VLOOKUP(A4,'main scores'!A:I,9,FALSE)</f>
        <v>55</v>
      </c>
      <c r="G4" s="33">
        <f>VLOOKUP(A4,'main scores'!A:J,10,FALSE)</f>
        <v>166</v>
      </c>
      <c r="H4" s="34">
        <f>G4/L$3</f>
        <v>0.69166666666666665</v>
      </c>
      <c r="I4" s="35">
        <v>1</v>
      </c>
      <c r="J4" s="29">
        <f>VLOOKUP(A4,'main scores'!A:K,11,FALSE)-H4</f>
        <v>0</v>
      </c>
      <c r="K4" s="5">
        <f>IF(H4=H5,Y,0)</f>
        <v>0</v>
      </c>
      <c r="L4" s="5"/>
      <c r="M4" s="24">
        <f>H4</f>
        <v>0.69166666666666665</v>
      </c>
      <c r="N4" s="25">
        <f>Averaging!B$13</f>
        <v>5.9951388888888957E-2</v>
      </c>
      <c r="O4" s="25">
        <f>M4+N4</f>
        <v>0.75161805555555561</v>
      </c>
    </row>
    <row r="5" spans="1:15" ht="19.5" customHeight="1" x14ac:dyDescent="0.25">
      <c r="A5" s="73">
        <v>92</v>
      </c>
      <c r="B5" s="74" t="str">
        <f>VLOOKUP($A5,'main scores'!$A:$G,4,FALSE)</f>
        <v>Aimee Conlon</v>
      </c>
      <c r="C5" s="74" t="str">
        <f>VLOOKUP($A5,'main scores'!$A:$G,5,FALSE)</f>
        <v>Tricky Business</v>
      </c>
      <c r="D5" s="74" t="str">
        <f>VLOOKUP($A5,'main scores'!$A:$G,7,FALSE)</f>
        <v>B&amp;DRC Blue</v>
      </c>
      <c r="E5" s="21">
        <f>VLOOKUP(A5,'main scores'!A:H,8,FALSE)</f>
        <v>108.5</v>
      </c>
      <c r="F5" s="21">
        <f>VLOOKUP(A5,'main scores'!A:I,9,FALSE)</f>
        <v>54</v>
      </c>
      <c r="G5" s="21">
        <f>VLOOKUP(A5,'main scores'!A:J,10,FALSE)</f>
        <v>162.5</v>
      </c>
      <c r="H5" s="22">
        <f>G5/L$3</f>
        <v>0.67708333333333337</v>
      </c>
      <c r="I5" s="23">
        <v>2</v>
      </c>
      <c r="J5" s="29">
        <f>VLOOKUP(A5,'main scores'!A:K,11,FALSE)-H5</f>
        <v>0</v>
      </c>
      <c r="K5" s="5">
        <f>IF(H5=H6,Y,0)</f>
        <v>0</v>
      </c>
      <c r="L5" s="5"/>
      <c r="M5" s="24">
        <f t="shared" ref="M5:M26" si="0">H5</f>
        <v>0.67708333333333337</v>
      </c>
      <c r="N5" s="25">
        <f>Averaging!B$13</f>
        <v>5.9951388888888957E-2</v>
      </c>
      <c r="O5" s="25">
        <f t="shared" ref="O5:O26" si="1">M5+N5</f>
        <v>0.73703472222222233</v>
      </c>
    </row>
    <row r="6" spans="1:15" ht="19.5" customHeight="1" x14ac:dyDescent="0.25">
      <c r="A6" s="73">
        <v>115</v>
      </c>
      <c r="B6" s="74" t="str">
        <f>VLOOKUP($A6,'main scores'!$A:$G,4,FALSE)</f>
        <v>Steph Carter</v>
      </c>
      <c r="C6" s="74" t="str">
        <f>VLOOKUP($A6,'main scores'!$A:$G,5,FALSE)</f>
        <v>Dear Alice</v>
      </c>
      <c r="D6" s="74" t="str">
        <f>VLOOKUP($A6,'main scores'!$A:$G,7,FALSE)</f>
        <v>Severn Vale Sopranos</v>
      </c>
      <c r="E6" s="21">
        <f>VLOOKUP(A6,'main scores'!A:H,8,FALSE)</f>
        <v>106.5</v>
      </c>
      <c r="F6" s="21">
        <f>VLOOKUP(A6,'main scores'!A:I,9,FALSE)</f>
        <v>54</v>
      </c>
      <c r="G6" s="21">
        <f>VLOOKUP(A6,'main scores'!A:J,10,FALSE)</f>
        <v>160.5</v>
      </c>
      <c r="H6" s="22">
        <f>G6/L$3</f>
        <v>0.66874999999999996</v>
      </c>
      <c r="I6" s="23">
        <v>3</v>
      </c>
      <c r="J6" s="29">
        <f>VLOOKUP(A6,'main scores'!A:K,11,FALSE)-H6</f>
        <v>0</v>
      </c>
      <c r="K6" s="5">
        <f>IF(H6=H7,Y,0)</f>
        <v>0</v>
      </c>
      <c r="L6" s="5"/>
      <c r="M6" s="24">
        <f t="shared" si="0"/>
        <v>0.66874999999999996</v>
      </c>
      <c r="N6" s="25">
        <f>Averaging!B$13</f>
        <v>5.9951388888888957E-2</v>
      </c>
      <c r="O6" s="25">
        <f t="shared" si="1"/>
        <v>0.72870138888888891</v>
      </c>
    </row>
    <row r="7" spans="1:15" ht="19.5" customHeight="1" x14ac:dyDescent="0.25">
      <c r="A7" s="73">
        <v>113</v>
      </c>
      <c r="B7" s="74" t="str">
        <f>VLOOKUP($A7,'main scores'!$A:$G,4,FALSE)</f>
        <v>Bryony Jones</v>
      </c>
      <c r="C7" s="74" t="str">
        <f>VLOOKUP($A7,'main scores'!$A:$G,5,FALSE)</f>
        <v>Scarlett Fantasty</v>
      </c>
      <c r="D7" s="74" t="str">
        <f>VLOOKUP($A7,'main scores'!$A:$G,7,FALSE)</f>
        <v>Cotswold Edge Blue</v>
      </c>
      <c r="E7" s="21">
        <f>VLOOKUP(A7,'main scores'!A:H,8,FALSE)</f>
        <v>106</v>
      </c>
      <c r="F7" s="21">
        <f>VLOOKUP(A7,'main scores'!A:I,9,FALSE)</f>
        <v>54</v>
      </c>
      <c r="G7" s="21">
        <f>VLOOKUP(A7,'main scores'!A:J,10,FALSE)</f>
        <v>160</v>
      </c>
      <c r="H7" s="22">
        <f>G7/L$3</f>
        <v>0.66666666666666663</v>
      </c>
      <c r="I7" s="23">
        <v>4</v>
      </c>
      <c r="J7" s="29">
        <f>VLOOKUP(A7,'main scores'!A:K,11,FALSE)-H7</f>
        <v>0</v>
      </c>
      <c r="K7" s="5">
        <f>IF(H7=H8,Y,0)</f>
        <v>0</v>
      </c>
      <c r="L7" s="5"/>
      <c r="M7" s="24">
        <f t="shared" si="0"/>
        <v>0.66666666666666663</v>
      </c>
      <c r="N7" s="25">
        <f>Averaging!B$13</f>
        <v>5.9951388888888957E-2</v>
      </c>
      <c r="O7" s="25">
        <f t="shared" si="1"/>
        <v>0.72661805555555559</v>
      </c>
    </row>
    <row r="8" spans="1:15" ht="19.5" customHeight="1" x14ac:dyDescent="0.25">
      <c r="A8" s="73">
        <v>105</v>
      </c>
      <c r="B8" s="74" t="str">
        <f>VLOOKUP($A8,'main scores'!$A:$G,4,FALSE)</f>
        <v>Georgina Bryce</v>
      </c>
      <c r="C8" s="74" t="str">
        <f>VLOOKUP($A8,'main scores'!$A:$G,5,FALSE)</f>
        <v>Trefaldwyn Dylan</v>
      </c>
      <c r="D8" s="74" t="str">
        <f>VLOOKUP($A8,'main scores'!$A:$G,7,FALSE)</f>
        <v>Bath Pink</v>
      </c>
      <c r="E8" s="21">
        <f>VLOOKUP(A8,'main scores'!A:H,8,FALSE)</f>
        <v>103</v>
      </c>
      <c r="F8" s="21">
        <f>VLOOKUP(A8,'main scores'!A:I,9,FALSE)</f>
        <v>54</v>
      </c>
      <c r="G8" s="21">
        <f>VLOOKUP(A8,'main scores'!A:J,10,FALSE)</f>
        <v>157</v>
      </c>
      <c r="H8" s="22">
        <f>G8/L$3</f>
        <v>0.65416666666666667</v>
      </c>
      <c r="I8" s="23">
        <v>5</v>
      </c>
      <c r="J8" s="29">
        <f>VLOOKUP(A8,'main scores'!A:K,11,FALSE)-H8</f>
        <v>0</v>
      </c>
      <c r="K8" s="5">
        <f>IF(H8=H9,Y,0)</f>
        <v>0</v>
      </c>
      <c r="L8" s="5"/>
      <c r="M8" s="24">
        <f t="shared" si="0"/>
        <v>0.65416666666666667</v>
      </c>
      <c r="N8" s="25">
        <f>Averaging!B$13</f>
        <v>5.9951388888888957E-2</v>
      </c>
      <c r="O8" s="25">
        <f t="shared" si="1"/>
        <v>0.71411805555555563</v>
      </c>
    </row>
    <row r="9" spans="1:15" ht="19.5" customHeight="1" x14ac:dyDescent="0.25">
      <c r="A9" s="73">
        <v>91</v>
      </c>
      <c r="B9" s="74" t="str">
        <f>VLOOKUP($A9,'main scores'!$A:$G,4,FALSE)</f>
        <v>Rebecca Charley</v>
      </c>
      <c r="C9" s="74" t="str">
        <f>VLOOKUP($A9,'main scores'!$A:$G,5,FALSE)</f>
        <v>Never Call Me Madam</v>
      </c>
      <c r="D9" s="74" t="str">
        <f>VLOOKUP($A9,'main scores'!$A:$G,7,FALSE)</f>
        <v>Frampton Rockets</v>
      </c>
      <c r="E9" s="21">
        <f>VLOOKUP(A9,'main scores'!A:H,8,FALSE)</f>
        <v>102</v>
      </c>
      <c r="F9" s="21">
        <f>VLOOKUP(A9,'main scores'!A:I,9,FALSE)</f>
        <v>52</v>
      </c>
      <c r="G9" s="21">
        <f>VLOOKUP(A9,'main scores'!A:J,10,FALSE)</f>
        <v>154</v>
      </c>
      <c r="H9" s="22">
        <f>G9/L$3</f>
        <v>0.64166666666666672</v>
      </c>
      <c r="I9" s="23">
        <v>6</v>
      </c>
      <c r="J9" s="29">
        <f>VLOOKUP(A9,'main scores'!A:K,11,FALSE)-H9</f>
        <v>0</v>
      </c>
      <c r="K9" s="5">
        <f>IF(H9=H10,Y,0)</f>
        <v>0</v>
      </c>
      <c r="L9" s="5"/>
      <c r="M9" s="24">
        <f t="shared" si="0"/>
        <v>0.64166666666666672</v>
      </c>
      <c r="N9" s="25">
        <f>Averaging!B$13</f>
        <v>5.9951388888888957E-2</v>
      </c>
      <c r="O9" s="25">
        <f t="shared" si="1"/>
        <v>0.70161805555555568</v>
      </c>
    </row>
    <row r="10" spans="1:15" ht="19.5" customHeight="1" x14ac:dyDescent="0.25">
      <c r="A10" s="73">
        <v>95</v>
      </c>
      <c r="B10" s="74" t="str">
        <f>VLOOKUP($A10,'main scores'!$A:$G,4,FALSE)</f>
        <v>Elaine Gibbs</v>
      </c>
      <c r="C10" s="74" t="str">
        <f>VLOOKUP($A10,'main scores'!$A:$G,5,FALSE)</f>
        <v>V</v>
      </c>
      <c r="D10" s="74" t="str">
        <f>VLOOKUP($A10,'main scores'!$A:$G,7,FALSE)</f>
        <v>Severn Vale Tena</v>
      </c>
      <c r="E10" s="21">
        <f>VLOOKUP(A10,'main scores'!A:H,8,FALSE)</f>
        <v>103.5</v>
      </c>
      <c r="F10" s="21">
        <f>VLOOKUP(A10,'main scores'!A:I,9,FALSE)</f>
        <v>47</v>
      </c>
      <c r="G10" s="21">
        <f>VLOOKUP(A10,'main scores'!A:J,10,FALSE)</f>
        <v>150.5</v>
      </c>
      <c r="H10" s="22">
        <f>G10/L$3</f>
        <v>0.62708333333333333</v>
      </c>
      <c r="I10" s="23">
        <v>7</v>
      </c>
      <c r="J10" s="29">
        <f>VLOOKUP(A10,'main scores'!A:K,11,FALSE)-H10</f>
        <v>0</v>
      </c>
      <c r="K10" s="5">
        <f>IF(H10=H11,Y,0)</f>
        <v>0</v>
      </c>
      <c r="L10" s="5"/>
      <c r="M10" s="24">
        <f t="shared" si="0"/>
        <v>0.62708333333333333</v>
      </c>
      <c r="N10" s="25">
        <f>Averaging!B$13</f>
        <v>5.9951388888888957E-2</v>
      </c>
      <c r="O10" s="25">
        <f t="shared" si="1"/>
        <v>0.68703472222222228</v>
      </c>
    </row>
    <row r="11" spans="1:15" ht="19.5" customHeight="1" x14ac:dyDescent="0.25">
      <c r="A11" s="73">
        <v>110</v>
      </c>
      <c r="B11" s="74" t="str">
        <f>VLOOKUP($A11,'main scores'!$A:$G,4,FALSE)</f>
        <v>Harriet Wixted</v>
      </c>
      <c r="C11" s="74" t="str">
        <f>VLOOKUP($A11,'main scores'!$A:$G,5,FALSE)</f>
        <v>Archers Bay</v>
      </c>
      <c r="D11" s="74" t="str">
        <f>VLOOKUP($A11,'main scores'!$A:$G,7,FALSE)</f>
        <v>Saxon Dressage Group</v>
      </c>
      <c r="E11" s="21">
        <f>VLOOKUP(A11,'main scores'!A:H,8,FALSE)</f>
        <v>100</v>
      </c>
      <c r="F11" s="21">
        <f>VLOOKUP(A11,'main scores'!A:I,9,FALSE)</f>
        <v>50</v>
      </c>
      <c r="G11" s="21">
        <f>VLOOKUP(A11,'main scores'!A:J,10,FALSE)</f>
        <v>150</v>
      </c>
      <c r="H11" s="22">
        <f>G11/L$3</f>
        <v>0.625</v>
      </c>
      <c r="I11" s="23">
        <v>8</v>
      </c>
      <c r="J11" s="29">
        <f>VLOOKUP(A11,'main scores'!A:K,11,FALSE)-H11</f>
        <v>0</v>
      </c>
      <c r="K11" s="5">
        <f>IF(H11=H12,Y,0)</f>
        <v>0</v>
      </c>
      <c r="L11" s="5"/>
      <c r="M11" s="24">
        <f t="shared" si="0"/>
        <v>0.625</v>
      </c>
      <c r="N11" s="25">
        <f>Averaging!B$13</f>
        <v>5.9951388888888957E-2</v>
      </c>
      <c r="O11" s="25">
        <f t="shared" si="1"/>
        <v>0.68495138888888896</v>
      </c>
    </row>
    <row r="12" spans="1:15" ht="19.5" customHeight="1" x14ac:dyDescent="0.25">
      <c r="A12" s="73">
        <v>99</v>
      </c>
      <c r="B12" s="74" t="str">
        <f>VLOOKUP($A12,'main scores'!$A:$G,4,FALSE)</f>
        <v>Abigail Evans</v>
      </c>
      <c r="C12" s="74" t="str">
        <f>VLOOKUP($A12,'main scores'!$A:$G,5,FALSE)</f>
        <v>Prince Zar</v>
      </c>
      <c r="D12" s="74" t="str">
        <f>VLOOKUP($A12,'main scores'!$A:$G,7,FALSE)</f>
        <v>Wessex Gold Dior</v>
      </c>
      <c r="E12" s="21">
        <f>VLOOKUP(A12,'main scores'!A:H,8,FALSE)</f>
        <v>99.5</v>
      </c>
      <c r="F12" s="21">
        <f>VLOOKUP(A12,'main scores'!A:I,9,FALSE)</f>
        <v>50</v>
      </c>
      <c r="G12" s="21">
        <f>VLOOKUP(A12,'main scores'!A:J,10,FALSE)</f>
        <v>149.5</v>
      </c>
      <c r="H12" s="22">
        <f>G12/L$3</f>
        <v>0.62291666666666667</v>
      </c>
      <c r="I12" s="23">
        <v>9</v>
      </c>
      <c r="J12" s="29">
        <f>VLOOKUP(A12,'main scores'!A:K,11,FALSE)-H12</f>
        <v>0</v>
      </c>
      <c r="K12" s="5">
        <f>IF(H12=H13,Y,0)</f>
        <v>0</v>
      </c>
      <c r="L12" s="5"/>
      <c r="M12" s="24">
        <f t="shared" si="0"/>
        <v>0.62291666666666667</v>
      </c>
      <c r="N12" s="25">
        <f>Averaging!B$13</f>
        <v>5.9951388888888957E-2</v>
      </c>
      <c r="O12" s="25">
        <f t="shared" si="1"/>
        <v>0.68286805555555563</v>
      </c>
    </row>
    <row r="13" spans="1:15" ht="19.5" customHeight="1" x14ac:dyDescent="0.25">
      <c r="A13" s="73">
        <v>102</v>
      </c>
      <c r="B13" s="74" t="str">
        <f>VLOOKUP($A13,'main scores'!$A:$G,4,FALSE)</f>
        <v>Sue Taylor</v>
      </c>
      <c r="C13" s="74" t="str">
        <f>VLOOKUP($A13,'main scores'!$A:$G,5,FALSE)</f>
        <v>Speckles</v>
      </c>
      <c r="D13" s="74" t="str">
        <f>VLOOKUP($A13,'main scores'!$A:$G,7,FALSE)</f>
        <v>Cotswold Edge Red</v>
      </c>
      <c r="E13" s="21">
        <f>VLOOKUP(A13,'main scores'!A:H,8,FALSE)</f>
        <v>97.5</v>
      </c>
      <c r="F13" s="21">
        <f>VLOOKUP(A13,'main scores'!A:I,9,FALSE)</f>
        <v>48</v>
      </c>
      <c r="G13" s="21">
        <f>VLOOKUP(A13,'main scores'!A:J,10,FALSE)</f>
        <v>145.5</v>
      </c>
      <c r="H13" s="22">
        <f>G13/L$3</f>
        <v>0.60624999999999996</v>
      </c>
      <c r="I13" s="23">
        <v>10</v>
      </c>
      <c r="J13" s="29">
        <f>VLOOKUP(A13,'main scores'!A:K,11,FALSE)-H13</f>
        <v>0</v>
      </c>
      <c r="K13" s="5">
        <f>IF(H13=H14,Y,0)</f>
        <v>0</v>
      </c>
      <c r="L13" s="5"/>
      <c r="M13" s="24">
        <f t="shared" si="0"/>
        <v>0.60624999999999996</v>
      </c>
      <c r="N13" s="25">
        <f>Averaging!B$13</f>
        <v>5.9951388888888957E-2</v>
      </c>
      <c r="O13" s="25">
        <f t="shared" si="1"/>
        <v>0.66620138888888891</v>
      </c>
    </row>
    <row r="14" spans="1:15" ht="19.5" customHeight="1" x14ac:dyDescent="0.25">
      <c r="A14" s="73">
        <v>117</v>
      </c>
      <c r="B14" s="74" t="str">
        <f>VLOOKUP($A14,'main scores'!$A:$G,4,FALSE)</f>
        <v>Kate Brown</v>
      </c>
      <c r="C14" s="74" t="str">
        <f>VLOOKUP($A14,'main scores'!$A:$G,5,FALSE)</f>
        <v>Limited Edition</v>
      </c>
      <c r="D14" s="74" t="str">
        <f>VLOOKUP($A14,'main scores'!$A:$G,7,FALSE)</f>
        <v>Wessex Gold Arella</v>
      </c>
      <c r="E14" s="21">
        <f>VLOOKUP(A14,'main scores'!A:H,8,FALSE)</f>
        <v>97</v>
      </c>
      <c r="F14" s="21">
        <f>VLOOKUP(A14,'main scores'!A:I,9,FALSE)</f>
        <v>48</v>
      </c>
      <c r="G14" s="21">
        <f>VLOOKUP(A14,'main scores'!A:J,10,FALSE)</f>
        <v>145</v>
      </c>
      <c r="H14" s="22">
        <f>G14/L$3</f>
        <v>0.60416666666666663</v>
      </c>
      <c r="I14" s="23">
        <v>11</v>
      </c>
      <c r="J14" s="29">
        <f>VLOOKUP(A14,'main scores'!A:K,11,FALSE)-H14</f>
        <v>0</v>
      </c>
      <c r="K14" s="5">
        <f>IF(H14=H15,Y,0)</f>
        <v>0</v>
      </c>
      <c r="L14" s="5"/>
      <c r="M14" s="24">
        <f t="shared" si="0"/>
        <v>0.60416666666666663</v>
      </c>
      <c r="N14" s="25">
        <f>Averaging!B$13</f>
        <v>5.9951388888888957E-2</v>
      </c>
      <c r="O14" s="25">
        <f t="shared" si="1"/>
        <v>0.66411805555555559</v>
      </c>
    </row>
    <row r="15" spans="1:15" ht="19.5" customHeight="1" x14ac:dyDescent="0.25">
      <c r="A15" s="73">
        <v>112</v>
      </c>
      <c r="B15" s="74" t="str">
        <f>VLOOKUP($A15,'main scores'!$A:$G,4,FALSE)</f>
        <v>Sophie Meehan</v>
      </c>
      <c r="C15" s="74" t="str">
        <f>VLOOKUP($A15,'main scores'!$A:$G,5,FALSE)</f>
        <v>Mister Manchego</v>
      </c>
      <c r="D15" s="74" t="str">
        <f>VLOOKUP($A15,'main scores'!$A:$G,7,FALSE)</f>
        <v>Kennet Vale Chardonnay</v>
      </c>
      <c r="E15" s="21">
        <f>VLOOKUP(A15,'main scores'!A:H,8,FALSE)</f>
        <v>97.5</v>
      </c>
      <c r="F15" s="21">
        <f>VLOOKUP(A15,'main scores'!A:I,9,FALSE)</f>
        <v>47</v>
      </c>
      <c r="G15" s="21">
        <f>VLOOKUP(A15,'main scores'!A:J,10,FALSE)</f>
        <v>144.5</v>
      </c>
      <c r="H15" s="22">
        <f>G15/L$3</f>
        <v>0.6020833333333333</v>
      </c>
      <c r="I15" s="23">
        <v>12</v>
      </c>
      <c r="J15" s="29">
        <f>VLOOKUP(A15,'main scores'!A:K,11,FALSE)-H15</f>
        <v>0</v>
      </c>
      <c r="K15" s="5">
        <f>IF(H15=H16,Y,0)</f>
        <v>0</v>
      </c>
      <c r="L15" s="5"/>
      <c r="M15" s="24">
        <f t="shared" si="0"/>
        <v>0.6020833333333333</v>
      </c>
      <c r="N15" s="25">
        <f>Averaging!B$13</f>
        <v>5.9951388888888957E-2</v>
      </c>
      <c r="O15" s="25">
        <f t="shared" si="1"/>
        <v>0.66203472222222226</v>
      </c>
    </row>
    <row r="16" spans="1:15" ht="19.5" customHeight="1" x14ac:dyDescent="0.25">
      <c r="A16" s="73">
        <v>93</v>
      </c>
      <c r="B16" s="74" t="str">
        <f>VLOOKUP($A16,'main scores'!$A:$G,4,FALSE)</f>
        <v>Melanie Lawless</v>
      </c>
      <c r="C16" s="74" t="str">
        <f>VLOOKUP($A16,'main scores'!$A:$G,5,FALSE)</f>
        <v>Fosters Boy</v>
      </c>
      <c r="D16" s="74" t="str">
        <f>VLOOKUP($A16,'main scores'!$A:$G,7,FALSE)</f>
        <v>Bath Blue</v>
      </c>
      <c r="E16" s="21">
        <f>VLOOKUP(A16,'main scores'!A:H,8,FALSE)</f>
        <v>97</v>
      </c>
      <c r="F16" s="21">
        <f>VLOOKUP(A16,'main scores'!A:I,9,FALSE)</f>
        <v>46</v>
      </c>
      <c r="G16" s="21">
        <f>VLOOKUP(A16,'main scores'!A:J,10,FALSE)</f>
        <v>143</v>
      </c>
      <c r="H16" s="22">
        <f>G16/L$3</f>
        <v>0.59583333333333333</v>
      </c>
      <c r="I16" s="23">
        <v>13</v>
      </c>
      <c r="J16" s="29">
        <f>VLOOKUP(A16,'main scores'!A:K,11,FALSE)-H16</f>
        <v>0</v>
      </c>
      <c r="K16" s="5">
        <f>IF(H16=H18,Y,0)</f>
        <v>0</v>
      </c>
      <c r="L16" s="5"/>
      <c r="M16" s="24">
        <f t="shared" si="0"/>
        <v>0.59583333333333333</v>
      </c>
      <c r="N16" s="25">
        <f>Averaging!B$13</f>
        <v>5.9951388888888957E-2</v>
      </c>
      <c r="O16" s="25">
        <f t="shared" si="1"/>
        <v>0.65578472222222228</v>
      </c>
    </row>
    <row r="17" spans="1:15" ht="19.5" customHeight="1" x14ac:dyDescent="0.25">
      <c r="A17" s="73">
        <v>116</v>
      </c>
      <c r="B17" s="74" t="str">
        <f>VLOOKUP($A17,'main scores'!$A:$G,4,FALSE)</f>
        <v>Sylvia Thomas</v>
      </c>
      <c r="C17" s="74" t="str">
        <f>VLOOKUP($A17,'main scores'!$A:$G,5,FALSE)</f>
        <v>Zachary</v>
      </c>
      <c r="D17" s="74" t="str">
        <f>VLOOKUP($A17,'main scores'!$A:$G,7,FALSE)</f>
        <v>Bath Red</v>
      </c>
      <c r="E17" s="21">
        <f>VLOOKUP(A17,'main scores'!A:H,8,FALSE)</f>
        <v>95.5</v>
      </c>
      <c r="F17" s="21">
        <f>VLOOKUP(A17,'main scores'!A:I,9,FALSE)</f>
        <v>47</v>
      </c>
      <c r="G17" s="21">
        <f>VLOOKUP(A17,'main scores'!A:J,10,FALSE)</f>
        <v>142.5</v>
      </c>
      <c r="H17" s="22">
        <f>G17/L$3</f>
        <v>0.59375</v>
      </c>
      <c r="I17" s="23">
        <v>14</v>
      </c>
      <c r="J17" s="29">
        <f>VLOOKUP(A17,'main scores'!A:K,11,FALSE)-H17</f>
        <v>0</v>
      </c>
      <c r="K17" s="5">
        <f>IF(H17=H19,Y,0)</f>
        <v>0</v>
      </c>
      <c r="L17" s="5"/>
      <c r="M17" s="24">
        <f>H17</f>
        <v>0.59375</v>
      </c>
      <c r="N17" s="25">
        <f>Averaging!B$13</f>
        <v>5.9951388888888957E-2</v>
      </c>
      <c r="O17" s="25">
        <f>M17+N17</f>
        <v>0.65370138888888896</v>
      </c>
    </row>
    <row r="18" spans="1:15" ht="19.5" customHeight="1" x14ac:dyDescent="0.25">
      <c r="A18" s="73">
        <v>108</v>
      </c>
      <c r="B18" s="74" t="str">
        <f>VLOOKUP($A18,'main scores'!$A:$G,4,FALSE)</f>
        <v>Claire Richards</v>
      </c>
      <c r="C18" s="74" t="str">
        <f>VLOOKUP($A18,'main scores'!$A:$G,5,FALSE)</f>
        <v>It's Magic</v>
      </c>
      <c r="D18" s="74" t="str">
        <f>VLOOKUP($A18,'main scores'!$A:$G,7,FALSE)</f>
        <v>Kings Leaze Orange</v>
      </c>
      <c r="E18" s="21">
        <f>VLOOKUP(A18,'main scores'!A:H,8,FALSE)</f>
        <v>97.5</v>
      </c>
      <c r="F18" s="21">
        <f>VLOOKUP(A18,'main scores'!A:I,9,FALSE)</f>
        <v>45</v>
      </c>
      <c r="G18" s="21">
        <f>VLOOKUP(A18,'main scores'!A:J,10,FALSE)</f>
        <v>142.5</v>
      </c>
      <c r="H18" s="22">
        <f>G18/L$3</f>
        <v>0.59375</v>
      </c>
      <c r="I18" s="23">
        <v>15</v>
      </c>
      <c r="J18" s="29">
        <f>VLOOKUP(A18,'main scores'!A:K,11,FALSE)-H18</f>
        <v>0</v>
      </c>
      <c r="K18" s="5" t="e">
        <f>IF(H18=H17,Y,0)</f>
        <v>#NAME?</v>
      </c>
      <c r="L18" s="5"/>
      <c r="M18" s="24">
        <f t="shared" si="0"/>
        <v>0.59375</v>
      </c>
      <c r="N18" s="25">
        <f>Averaging!B$13</f>
        <v>5.9951388888888957E-2</v>
      </c>
      <c r="O18" s="25">
        <f t="shared" si="1"/>
        <v>0.65370138888888896</v>
      </c>
    </row>
    <row r="19" spans="1:15" ht="19.5" customHeight="1" x14ac:dyDescent="0.25">
      <c r="A19" s="73">
        <v>114</v>
      </c>
      <c r="B19" s="74" t="str">
        <f>VLOOKUP($A19,'main scores'!$A:$G,4,FALSE)</f>
        <v>Angela Clark</v>
      </c>
      <c r="C19" s="74" t="str">
        <f>VLOOKUP($A19,'main scores'!$A:$G,5,FALSE)</f>
        <v>Lexie</v>
      </c>
      <c r="D19" s="74" t="str">
        <f>VLOOKUP($A19,'main scores'!$A:$G,7,FALSE)</f>
        <v>VWH Lions</v>
      </c>
      <c r="E19" s="21">
        <f>VLOOKUP(A19,'main scores'!A:H,8,FALSE)</f>
        <v>95</v>
      </c>
      <c r="F19" s="21">
        <f>VLOOKUP(A19,'main scores'!A:I,9,FALSE)</f>
        <v>47</v>
      </c>
      <c r="G19" s="21">
        <f>VLOOKUP(A19,'main scores'!A:J,10,FALSE)</f>
        <v>142</v>
      </c>
      <c r="H19" s="22">
        <f>G19/L$3</f>
        <v>0.59166666666666667</v>
      </c>
      <c r="I19" s="23">
        <v>16</v>
      </c>
      <c r="J19" s="29">
        <f>VLOOKUP(A19,'main scores'!A:K,11,FALSE)-H19</f>
        <v>0</v>
      </c>
      <c r="K19" s="5">
        <f>IF(H19=H20,Y,0)</f>
        <v>0</v>
      </c>
      <c r="L19" s="5"/>
      <c r="M19" s="24">
        <f t="shared" si="0"/>
        <v>0.59166666666666667</v>
      </c>
      <c r="N19" s="25">
        <f>Averaging!B$13</f>
        <v>5.9951388888888957E-2</v>
      </c>
      <c r="O19" s="25">
        <f t="shared" si="1"/>
        <v>0.65161805555555563</v>
      </c>
    </row>
    <row r="20" spans="1:15" ht="19.5" customHeight="1" x14ac:dyDescent="0.25">
      <c r="A20" s="73">
        <v>101</v>
      </c>
      <c r="B20" s="74" t="str">
        <f>VLOOKUP($A20,'main scores'!$A:$G,4,FALSE)</f>
        <v>Nicky Conway</v>
      </c>
      <c r="C20" s="74" t="str">
        <f>VLOOKUP($A20,'main scores'!$A:$G,5,FALSE)</f>
        <v>Somora</v>
      </c>
      <c r="D20" s="74" t="str">
        <f>VLOOKUP($A20,'main scores'!$A:$G,7,FALSE)</f>
        <v>Severn Vale Contraltos</v>
      </c>
      <c r="E20" s="21">
        <f>VLOOKUP(A20,'main scores'!A:H,8,FALSE)</f>
        <v>95.5</v>
      </c>
      <c r="F20" s="21">
        <f>VLOOKUP(A20,'main scores'!A:I,9,FALSE)</f>
        <v>45</v>
      </c>
      <c r="G20" s="21">
        <f>VLOOKUP(A20,'main scores'!A:J,10,FALSE)</f>
        <v>140.5</v>
      </c>
      <c r="H20" s="22">
        <f>G20/L$3</f>
        <v>0.5854166666666667</v>
      </c>
      <c r="I20" s="23">
        <v>17</v>
      </c>
      <c r="J20" s="29">
        <f>VLOOKUP(A20,'main scores'!A:K,11,FALSE)-H20</f>
        <v>0</v>
      </c>
      <c r="K20" s="5">
        <f>IF(H20=H21,Y,0)</f>
        <v>0</v>
      </c>
      <c r="L20" s="5"/>
      <c r="M20" s="24">
        <f t="shared" si="0"/>
        <v>0.5854166666666667</v>
      </c>
      <c r="N20" s="25">
        <f>Averaging!B$13</f>
        <v>5.9951388888888957E-2</v>
      </c>
      <c r="O20" s="25">
        <f t="shared" si="1"/>
        <v>0.64536805555555565</v>
      </c>
    </row>
    <row r="21" spans="1:15" ht="19.5" customHeight="1" x14ac:dyDescent="0.25">
      <c r="A21" s="73">
        <v>94</v>
      </c>
      <c r="B21" s="74" t="str">
        <f>VLOOKUP($A21,'main scores'!$A:$G,4,FALSE)</f>
        <v>Lynette Morrison</v>
      </c>
      <c r="C21" s="74" t="str">
        <f>VLOOKUP($A21,'main scores'!$A:$G,5,FALSE)</f>
        <v>Akehurst Take a Chance</v>
      </c>
      <c r="D21" s="74" t="str">
        <f>VLOOKUP($A21,'main scores'!$A:$G,7,FALSE)</f>
        <v>VWH Tigers</v>
      </c>
      <c r="E21" s="21">
        <f>VLOOKUP(A21,'main scores'!A:H,8,FALSE)</f>
        <v>96</v>
      </c>
      <c r="F21" s="21">
        <f>VLOOKUP(A21,'main scores'!A:I,9,FALSE)</f>
        <v>43</v>
      </c>
      <c r="G21" s="21">
        <f>VLOOKUP(A21,'main scores'!A:J,10,FALSE)</f>
        <v>139</v>
      </c>
      <c r="H21" s="22">
        <f>G21/L$3</f>
        <v>0.57916666666666672</v>
      </c>
      <c r="I21" s="23">
        <v>18</v>
      </c>
      <c r="J21" s="29">
        <f>VLOOKUP(A21,'main scores'!A:K,11,FALSE)-H21</f>
        <v>0</v>
      </c>
      <c r="K21" s="5">
        <f>IF(H21=H22,Y,0)</f>
        <v>0</v>
      </c>
      <c r="L21" s="5"/>
      <c r="M21" s="24">
        <f t="shared" si="0"/>
        <v>0.57916666666666672</v>
      </c>
      <c r="N21" s="25">
        <f>Averaging!B$13</f>
        <v>5.9951388888888957E-2</v>
      </c>
      <c r="O21" s="25">
        <f t="shared" si="1"/>
        <v>0.63911805555555568</v>
      </c>
    </row>
    <row r="22" spans="1:15" ht="19.5" customHeight="1" x14ac:dyDescent="0.25">
      <c r="A22" s="73">
        <v>106</v>
      </c>
      <c r="B22" s="74" t="str">
        <f>VLOOKUP($A22,'main scores'!$A:$G,4,FALSE)</f>
        <v>Sheenagh Bragg</v>
      </c>
      <c r="C22" s="74" t="str">
        <f>VLOOKUP($A22,'main scores'!$A:$G,5,FALSE)</f>
        <v>Star of Freedom</v>
      </c>
      <c r="D22" s="74" t="str">
        <f>VLOOKUP($A22,'main scores'!$A:$G,7,FALSE)</f>
        <v>Frampton Sparklers</v>
      </c>
      <c r="E22" s="21">
        <f>VLOOKUP(A22,'main scores'!A:H,8,FALSE)</f>
        <v>93</v>
      </c>
      <c r="F22" s="21">
        <f>VLOOKUP(A22,'main scores'!A:I,9,FALSE)</f>
        <v>45</v>
      </c>
      <c r="G22" s="21">
        <f>VLOOKUP(A22,'main scores'!A:J,10,FALSE)</f>
        <v>138</v>
      </c>
      <c r="H22" s="22">
        <f>G22/L$3</f>
        <v>0.57499999999999996</v>
      </c>
      <c r="I22" s="23">
        <v>19</v>
      </c>
      <c r="J22" s="29">
        <f>VLOOKUP(A22,'main scores'!A:K,11,FALSE)-H22</f>
        <v>0</v>
      </c>
      <c r="K22" s="5">
        <f>IF(H22=H23,Y,0)</f>
        <v>0</v>
      </c>
      <c r="L22" s="5"/>
      <c r="M22" s="24">
        <f t="shared" si="0"/>
        <v>0.57499999999999996</v>
      </c>
      <c r="N22" s="25">
        <f>Averaging!B$13</f>
        <v>5.9951388888888957E-2</v>
      </c>
      <c r="O22" s="25">
        <f t="shared" si="1"/>
        <v>0.63495138888888891</v>
      </c>
    </row>
    <row r="23" spans="1:15" ht="19.5" customHeight="1" x14ac:dyDescent="0.25">
      <c r="A23" s="73">
        <v>111</v>
      </c>
      <c r="B23" s="74" t="str">
        <f>VLOOKUP($A23,'main scores'!$A:$G,4,FALSE)</f>
        <v>Naomi Watkins</v>
      </c>
      <c r="C23" s="74" t="str">
        <f>VLOOKUP($A23,'main scores'!$A:$G,5,FALSE)</f>
        <v>Domino Double Six</v>
      </c>
      <c r="D23" s="74" t="str">
        <f>VLOOKUP($A23,'main scores'!$A:$G,7,FALSE)</f>
        <v>B&amp;DRC Green</v>
      </c>
      <c r="E23" s="21">
        <f>VLOOKUP(A23,'main scores'!A:H,8,FALSE)</f>
        <v>94</v>
      </c>
      <c r="F23" s="21">
        <f>VLOOKUP(A23,'main scores'!A:I,9,FALSE)</f>
        <v>43</v>
      </c>
      <c r="G23" s="21">
        <f>VLOOKUP(A23,'main scores'!A:J,10,FALSE)</f>
        <v>137</v>
      </c>
      <c r="H23" s="22">
        <f>G23/L$3</f>
        <v>0.5708333333333333</v>
      </c>
      <c r="I23" s="23">
        <v>20</v>
      </c>
      <c r="J23" s="29">
        <f>VLOOKUP(A23,'main scores'!A:K,11,FALSE)-H23</f>
        <v>0</v>
      </c>
      <c r="K23" s="5">
        <f>IF(H23=H24,Y,0)</f>
        <v>0</v>
      </c>
      <c r="L23" s="5"/>
      <c r="M23" s="24">
        <f t="shared" si="0"/>
        <v>0.5708333333333333</v>
      </c>
      <c r="N23" s="25">
        <f>Averaging!B$13</f>
        <v>5.9951388888888957E-2</v>
      </c>
      <c r="O23" s="25">
        <f t="shared" si="1"/>
        <v>0.63078472222222226</v>
      </c>
    </row>
    <row r="24" spans="1:15" ht="19.5" customHeight="1" x14ac:dyDescent="0.25">
      <c r="A24" s="73">
        <v>104</v>
      </c>
      <c r="B24" s="74" t="str">
        <f>VLOOKUP($A24,'main scores'!$A:$G,4,FALSE)</f>
        <v>Justine Jackman</v>
      </c>
      <c r="C24" s="74" t="str">
        <f>VLOOKUP($A24,'main scores'!$A:$G,5,FALSE)</f>
        <v>Master McCoy</v>
      </c>
      <c r="D24" s="74" t="str">
        <f>VLOOKUP($A24,'main scores'!$A:$G,7,FALSE)</f>
        <v>B&amp;DRC Red</v>
      </c>
      <c r="E24" s="21">
        <f>VLOOKUP(A24,'main scores'!A:H,8,FALSE)</f>
        <v>92.5</v>
      </c>
      <c r="F24" s="21">
        <f>VLOOKUP(A24,'main scores'!A:I,9,FALSE)</f>
        <v>44</v>
      </c>
      <c r="G24" s="21">
        <f>VLOOKUP(A24,'main scores'!A:J,10,FALSE)</f>
        <v>136.5</v>
      </c>
      <c r="H24" s="22">
        <f>G24/L$3</f>
        <v>0.56874999999999998</v>
      </c>
      <c r="I24" s="23">
        <v>21</v>
      </c>
      <c r="J24" s="29">
        <f>VLOOKUP(A24,'main scores'!A:K,11,FALSE)-H24</f>
        <v>0</v>
      </c>
      <c r="K24" s="5">
        <f>IF(H24=H25,Y,0)</f>
        <v>0</v>
      </c>
      <c r="L24" s="5"/>
      <c r="M24" s="24">
        <f t="shared" si="0"/>
        <v>0.56874999999999998</v>
      </c>
      <c r="N24" s="25">
        <f>Averaging!B$13</f>
        <v>5.9951388888888957E-2</v>
      </c>
      <c r="O24" s="25">
        <f t="shared" si="1"/>
        <v>0.62870138888888893</v>
      </c>
    </row>
    <row r="25" spans="1:15" ht="19.5" customHeight="1" x14ac:dyDescent="0.25">
      <c r="A25" s="73">
        <v>109</v>
      </c>
      <c r="B25" s="74" t="str">
        <f>VLOOKUP($A25,'main scores'!$A:$G,4,FALSE)</f>
        <v>Sarah Tingey</v>
      </c>
      <c r="C25" s="74" t="str">
        <f>VLOOKUP($A25,'main scores'!$A:$G,5,FALSE)</f>
        <v>Kiltula Lad</v>
      </c>
      <c r="D25" s="74" t="str">
        <f>VLOOKUP($A25,'main scores'!$A:$G,7,FALSE)</f>
        <v>S&amp;DRC</v>
      </c>
      <c r="E25" s="21">
        <f>VLOOKUP(A25,'main scores'!A:H,8,FALSE)</f>
        <v>89</v>
      </c>
      <c r="F25" s="21">
        <f>VLOOKUP(A25,'main scores'!A:I,9,FALSE)</f>
        <v>41</v>
      </c>
      <c r="G25" s="21">
        <f>VLOOKUP(A25,'main scores'!A:J,10,FALSE)</f>
        <v>130</v>
      </c>
      <c r="H25" s="22">
        <f>G25/L$3</f>
        <v>0.54166666666666663</v>
      </c>
      <c r="I25" s="23">
        <v>22</v>
      </c>
      <c r="J25" s="29">
        <f>VLOOKUP(A25,'main scores'!A:K,11,FALSE)-H25</f>
        <v>0</v>
      </c>
      <c r="K25" s="5">
        <f>IF(H25=H26,Y,0)</f>
        <v>0</v>
      </c>
      <c r="L25" s="5"/>
      <c r="M25" s="24">
        <f t="shared" si="0"/>
        <v>0.54166666666666663</v>
      </c>
      <c r="N25" s="25">
        <f>Averaging!B$13</f>
        <v>5.9951388888888957E-2</v>
      </c>
      <c r="O25" s="25">
        <f t="shared" si="1"/>
        <v>0.60161805555555559</v>
      </c>
    </row>
    <row r="26" spans="1:15" ht="19.5" customHeight="1" x14ac:dyDescent="0.25">
      <c r="A26" s="73">
        <v>98</v>
      </c>
      <c r="B26" s="74" t="str">
        <f>VLOOKUP($A26,'main scores'!$A:$G,4,FALSE)</f>
        <v>Fiona Hunt</v>
      </c>
      <c r="C26" s="74" t="str">
        <f>VLOOKUP($A26,'main scores'!$A:$G,5,FALSE)</f>
        <v>Miss Congeniality</v>
      </c>
      <c r="D26" s="74" t="str">
        <f>VLOOKUP($A26,'main scores'!$A:$G,7,FALSE)</f>
        <v>B&amp;DRC Yellow</v>
      </c>
      <c r="E26" s="21">
        <f>VLOOKUP(A26,'main scores'!A:H,8,FALSE)</f>
        <v>91</v>
      </c>
      <c r="F26" s="21">
        <f>VLOOKUP(A26,'main scores'!A:I,9,FALSE)</f>
        <v>37</v>
      </c>
      <c r="G26" s="21">
        <f>VLOOKUP(A26,'main scores'!A:J,10,FALSE)</f>
        <v>128</v>
      </c>
      <c r="H26" s="22">
        <f>G26/L$3</f>
        <v>0.53333333333333333</v>
      </c>
      <c r="I26" s="23">
        <v>23</v>
      </c>
      <c r="J26" s="29">
        <f>VLOOKUP(A26,'main scores'!A:K,11,FALSE)-H26</f>
        <v>0</v>
      </c>
      <c r="K26" s="5">
        <f>IF(H26=H27,Y,0)</f>
        <v>0</v>
      </c>
      <c r="L26" s="5"/>
      <c r="M26" s="24">
        <f t="shared" si="0"/>
        <v>0.53333333333333333</v>
      </c>
      <c r="N26" s="25">
        <f>Averaging!B$13</f>
        <v>5.9951388888888957E-2</v>
      </c>
      <c r="O26" s="25">
        <f t="shared" si="1"/>
        <v>0.59328472222222228</v>
      </c>
    </row>
    <row r="27" spans="1:15" ht="19.5" customHeight="1" x14ac:dyDescent="0.25">
      <c r="A27" s="73">
        <v>97</v>
      </c>
      <c r="B27" s="74" t="str">
        <f>VLOOKUP($A27,'main scores'!$A:$G,4,FALSE)</f>
        <v>Kim Walker</v>
      </c>
      <c r="C27" s="74" t="str">
        <f>VLOOKUP($A27,'main scores'!$A:$G,5,FALSE)</f>
        <v>Carla May</v>
      </c>
      <c r="D27" s="74" t="str">
        <f>VLOOKUP($A27,'main scores'!$A:$G,7,FALSE)</f>
        <v>Bath Yellow</v>
      </c>
      <c r="E27" s="21">
        <f>VLOOKUP(A27,'main scores'!A:H,8,FALSE)</f>
        <v>88.5</v>
      </c>
      <c r="F27" s="21">
        <f>VLOOKUP(A27,'main scores'!A:I,9,FALSE)</f>
        <v>37</v>
      </c>
      <c r="G27" s="21">
        <f>VLOOKUP(A27,'main scores'!A:J,10,FALSE)</f>
        <v>125.5</v>
      </c>
      <c r="H27" s="22">
        <f>G27/L$3</f>
        <v>0.5229166666666667</v>
      </c>
      <c r="I27" s="23">
        <v>24</v>
      </c>
      <c r="J27" s="29">
        <f>VLOOKUP(A27,'main scores'!A:K,11,FALSE)-H27</f>
        <v>0</v>
      </c>
      <c r="K27" s="5">
        <f>IF(H27=H28,Y,0)</f>
        <v>0</v>
      </c>
      <c r="L27" s="5"/>
      <c r="M27" s="24">
        <f t="shared" ref="M27:M30" si="2">H27</f>
        <v>0.5229166666666667</v>
      </c>
      <c r="N27" s="25">
        <f>Averaging!B$13</f>
        <v>5.9951388888888957E-2</v>
      </c>
      <c r="O27" s="25">
        <f t="shared" ref="O27:O30" si="3">M27+N27</f>
        <v>0.58286805555555565</v>
      </c>
    </row>
    <row r="28" spans="1:15" ht="19.5" customHeight="1" x14ac:dyDescent="0.25">
      <c r="A28" s="73">
        <v>100</v>
      </c>
      <c r="B28" s="74" t="str">
        <f>VLOOKUP($A28,'main scores'!$A:$G,4,FALSE)</f>
        <v>Rachel James</v>
      </c>
      <c r="C28" s="74" t="str">
        <f>VLOOKUP($A28,'main scores'!$A:$G,5,FALSE)</f>
        <v>Alone</v>
      </c>
      <c r="D28" s="74" t="str">
        <f>VLOOKUP($A28,'main scores'!$A:$G,7,FALSE)</f>
        <v>Bath Green</v>
      </c>
      <c r="E28" s="21">
        <f>VLOOKUP(A28,'main scores'!A:H,8,FALSE)</f>
        <v>85</v>
      </c>
      <c r="F28" s="21">
        <f>VLOOKUP(A28,'main scores'!A:I,9,FALSE)</f>
        <v>39</v>
      </c>
      <c r="G28" s="21">
        <f>VLOOKUP(A28,'main scores'!A:J,10,FALSE)</f>
        <v>124</v>
      </c>
      <c r="H28" s="22">
        <f>G28/L$3</f>
        <v>0.51666666666666672</v>
      </c>
      <c r="I28" s="23">
        <v>25</v>
      </c>
      <c r="J28" s="29">
        <f>VLOOKUP(A28,'main scores'!A:K,11,FALSE)-H28</f>
        <v>0</v>
      </c>
      <c r="K28" s="5">
        <f>IF(H28=H29,Y,0)</f>
        <v>0</v>
      </c>
      <c r="L28" s="5"/>
      <c r="M28" s="24">
        <f t="shared" si="2"/>
        <v>0.51666666666666672</v>
      </c>
      <c r="N28" s="25">
        <f>Averaging!B$13</f>
        <v>5.9951388888888957E-2</v>
      </c>
      <c r="O28" s="25">
        <f t="shared" si="3"/>
        <v>0.57661805555555568</v>
      </c>
    </row>
    <row r="29" spans="1:15" ht="19.5" customHeight="1" x14ac:dyDescent="0.25">
      <c r="A29" s="73">
        <v>96</v>
      </c>
      <c r="B29" s="74" t="str">
        <f>VLOOKUP($A29,'main scores'!$A:$G,4,FALSE)</f>
        <v>Adrian Palmer</v>
      </c>
      <c r="C29" s="74" t="str">
        <f>VLOOKUP($A29,'main scores'!$A:$G,5,FALSE)</f>
        <v>Flashback III</v>
      </c>
      <c r="D29" s="74" t="str">
        <f>VLOOKUP($A29,'main scores'!$A:$G,7,FALSE)</f>
        <v>Kings Leaze Purple</v>
      </c>
      <c r="E29" s="21">
        <f>VLOOKUP(A29,'main scores'!A:H,8,FALSE)</f>
        <v>86</v>
      </c>
      <c r="F29" s="21">
        <f>VLOOKUP(A29,'main scores'!A:I,9,FALSE)</f>
        <v>37</v>
      </c>
      <c r="G29" s="21">
        <f>VLOOKUP(A29,'main scores'!A:J,10,FALSE)</f>
        <v>123</v>
      </c>
      <c r="H29" s="22">
        <f>G29/L$3</f>
        <v>0.51249999999999996</v>
      </c>
      <c r="I29" s="23">
        <v>26</v>
      </c>
      <c r="J29" s="29">
        <f>VLOOKUP(A29,'main scores'!A:K,11,FALSE)-H29</f>
        <v>0</v>
      </c>
      <c r="K29" s="5">
        <f>IF(H29=H30,Y,0)</f>
        <v>0</v>
      </c>
      <c r="L29" s="5"/>
      <c r="M29" s="24">
        <f t="shared" si="2"/>
        <v>0.51249999999999996</v>
      </c>
      <c r="N29" s="25">
        <f>Averaging!B$13</f>
        <v>5.9951388888888957E-2</v>
      </c>
      <c r="O29" s="25">
        <f t="shared" si="3"/>
        <v>0.57245138888888891</v>
      </c>
    </row>
    <row r="30" spans="1:15" ht="19.5" customHeight="1" x14ac:dyDescent="0.25">
      <c r="A30" s="75">
        <v>107</v>
      </c>
      <c r="B30" s="76" t="str">
        <f>VLOOKUP($A30,'main scores'!$A:$G,4,FALSE)</f>
        <v>Louise Gibbons</v>
      </c>
      <c r="C30" s="76" t="str">
        <f>VLOOKUP($A30,'main scores'!$A:$G,5,FALSE)</f>
        <v>Montanna Heights</v>
      </c>
      <c r="D30" s="76" t="str">
        <f>VLOOKUP($A30,'main scores'!$A:$G,7,FALSE)</f>
        <v>Severn Vale Bass</v>
      </c>
      <c r="E30" s="26">
        <f>VLOOKUP(A30,'main scores'!A:H,8,FALSE)</f>
        <v>84</v>
      </c>
      <c r="F30" s="26">
        <f>VLOOKUP(A30,'main scores'!A:I,9,FALSE)</f>
        <v>37</v>
      </c>
      <c r="G30" s="26">
        <f>VLOOKUP(A30,'main scores'!A:J,10,FALSE)</f>
        <v>121</v>
      </c>
      <c r="H30" s="27">
        <f>G30/L$3</f>
        <v>0.50416666666666665</v>
      </c>
      <c r="I30" s="28">
        <v>27</v>
      </c>
      <c r="J30" s="29">
        <f>VLOOKUP(A30,'main scores'!A:K,11,FALSE)-H30</f>
        <v>0</v>
      </c>
      <c r="K30" s="5">
        <f>IF(H30=H31,Y,0)</f>
        <v>0</v>
      </c>
      <c r="L30" s="5"/>
      <c r="M30" s="24">
        <f t="shared" si="2"/>
        <v>0.50416666666666665</v>
      </c>
      <c r="N30" s="25">
        <f>Averaging!B$13</f>
        <v>5.9951388888888957E-2</v>
      </c>
      <c r="O30" s="25">
        <f t="shared" si="3"/>
        <v>0.56411805555555561</v>
      </c>
    </row>
    <row r="31" spans="1:15" x14ac:dyDescent="0.25">
      <c r="B31" s="4"/>
      <c r="C31" s="4"/>
      <c r="D31" s="4"/>
    </row>
    <row r="32" spans="1:15" x14ac:dyDescent="0.25">
      <c r="B32" s="4"/>
      <c r="C32" s="4"/>
      <c r="D32" s="4"/>
      <c r="E32" s="5"/>
      <c r="F32" s="5"/>
      <c r="G32" s="37" t="s">
        <v>265</v>
      </c>
      <c r="H32" s="38">
        <f>SUM(H5:H29)/COUNT(G5:G29)</f>
        <v>0.5950833333333333</v>
      </c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</sheetData>
  <sortState ref="A4:I30">
    <sortCondition descending="1" ref="H4:H30"/>
  </sortState>
  <mergeCells count="1">
    <mergeCell ref="A1:D1"/>
  </mergeCells>
  <printOptions gridLines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main scores</vt:lpstr>
      <vt:lpstr>Averaging</vt:lpstr>
      <vt:lpstr>Averaged scores - Prelim</vt:lpstr>
      <vt:lpstr>Averaged scores - Novice</vt:lpstr>
      <vt:lpstr>TEAMS - SENIOR</vt:lpstr>
      <vt:lpstr>D2 - Sec A</vt:lpstr>
      <vt:lpstr>D2 - Sec B</vt:lpstr>
      <vt:lpstr>D10 - Sec C</vt:lpstr>
      <vt:lpstr>D10 - Sec D</vt:lpstr>
      <vt:lpstr>'Averaged scores - Novice'!Print_Area</vt:lpstr>
      <vt:lpstr>'Averaged scores - Prelim'!Print_Area</vt:lpstr>
      <vt:lpstr>'D10 - Sec C'!Print_Area</vt:lpstr>
      <vt:lpstr>'D10 - Sec D'!Print_Area</vt:lpstr>
      <vt:lpstr>'D2 - Sec A'!Print_Area</vt:lpstr>
      <vt:lpstr>'D2 - Sec B'!Print_Area</vt:lpstr>
      <vt:lpstr>'TEAMS - SENIOR'!Print_Area</vt:lpstr>
      <vt:lpstr>'TEAMS - SENIOR'!Print_Titles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King</dc:creator>
  <cp:lastModifiedBy>jude matthews</cp:lastModifiedBy>
  <cp:lastPrinted>2015-11-08T16:10:51Z</cp:lastPrinted>
  <dcterms:created xsi:type="dcterms:W3CDTF">2015-10-25T20:57:47Z</dcterms:created>
  <dcterms:modified xsi:type="dcterms:W3CDTF">2015-11-08T16:15:05Z</dcterms:modified>
</cp:coreProperties>
</file>