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\Documents\RC Area Dressage\"/>
    </mc:Choice>
  </mc:AlternateContent>
  <bookViews>
    <workbookView xWindow="0" yWindow="0" windowWidth="20490" windowHeight="7230" tabRatio="903" activeTab="4"/>
  </bookViews>
  <sheets>
    <sheet name="Area" sheetId="1" r:id="rId1"/>
    <sheet name="Warm Up" sheetId="2" r:id="rId2"/>
    <sheet name="Times" sheetId="3" r:id="rId3"/>
    <sheet name="P13 Warm Up" sheetId="5" r:id="rId4"/>
    <sheet name="P2 Qualifier (118-143)" sheetId="12" r:id="rId5"/>
    <sheet name="P2 Qualifier (144-169)" sheetId="13" r:id="rId6"/>
    <sheet name="N24 Warm Up" sheetId="11" r:id="rId7"/>
    <sheet name="N27 Qualifier (32-77)" sheetId="14" r:id="rId8"/>
    <sheet name="N27 Qualifier (170-193)" sheetId="15" r:id="rId9"/>
    <sheet name="Teams" sheetId="17" r:id="rId10"/>
  </sheets>
  <definedNames>
    <definedName name="_xlnm._FilterDatabase" localSheetId="0" hidden="1">Area!$C$1:$J$104</definedName>
    <definedName name="_xlnm.Print_Area" localSheetId="8">'N27 Qualifier (170-193)'!$A$1:$I$27</definedName>
  </definedNames>
  <calcPr calcId="162913"/>
</workbook>
</file>

<file path=xl/calcChain.xml><?xml version="1.0" encoding="utf-8"?>
<calcChain xmlns="http://schemas.openxmlformats.org/spreadsheetml/2006/main">
  <c r="N5" i="14" l="1"/>
  <c r="N6" i="14"/>
  <c r="N7" i="14"/>
  <c r="N8" i="14"/>
  <c r="N9" i="14"/>
  <c r="N10" i="14"/>
  <c r="N11" i="14"/>
  <c r="N13" i="14"/>
  <c r="N14" i="14"/>
  <c r="N15" i="14"/>
  <c r="N16" i="14"/>
  <c r="N17" i="14"/>
  <c r="N19" i="14"/>
  <c r="N21" i="14"/>
  <c r="N22" i="14"/>
  <c r="N23" i="14"/>
  <c r="N24" i="14"/>
  <c r="N25" i="14"/>
  <c r="N26" i="14"/>
  <c r="N27" i="14"/>
  <c r="N28" i="14"/>
  <c r="N4" i="14"/>
  <c r="M30" i="15"/>
  <c r="M31" i="14"/>
  <c r="M30" i="14"/>
  <c r="M14" i="15"/>
  <c r="N21" i="15"/>
  <c r="M21" i="15"/>
  <c r="N20" i="15"/>
  <c r="M20" i="15"/>
  <c r="N18" i="15"/>
  <c r="M18" i="15"/>
  <c r="N17" i="15"/>
  <c r="M17" i="15"/>
  <c r="N16" i="15"/>
  <c r="M16" i="15"/>
  <c r="N15" i="15"/>
  <c r="M15" i="15"/>
  <c r="N14" i="15"/>
  <c r="N13" i="15"/>
  <c r="M13" i="15"/>
  <c r="N12" i="15"/>
  <c r="M12" i="15"/>
  <c r="N11" i="15"/>
  <c r="M11" i="15"/>
  <c r="N10" i="15"/>
  <c r="M10" i="15"/>
  <c r="N9" i="15"/>
  <c r="M9" i="15"/>
  <c r="N8" i="15"/>
  <c r="N7" i="15"/>
  <c r="M7" i="15"/>
  <c r="N6" i="15"/>
  <c r="M6" i="15"/>
  <c r="N5" i="15"/>
  <c r="M5" i="15"/>
  <c r="N4" i="15"/>
  <c r="M4" i="15"/>
  <c r="M5" i="14"/>
  <c r="M6" i="14"/>
  <c r="M7" i="14"/>
  <c r="M8" i="14"/>
  <c r="M9" i="14"/>
  <c r="M10" i="14"/>
  <c r="M11" i="14"/>
  <c r="M13" i="14"/>
  <c r="M15" i="14"/>
  <c r="M16" i="14"/>
  <c r="M17" i="14"/>
  <c r="M19" i="14"/>
  <c r="M21" i="14"/>
  <c r="M22" i="14"/>
  <c r="M23" i="14"/>
  <c r="M24" i="14"/>
  <c r="M25" i="14"/>
  <c r="M27" i="14"/>
  <c r="M28" i="14"/>
  <c r="M4" i="14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4" i="12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4" i="13"/>
  <c r="M32" i="13"/>
  <c r="M31" i="13"/>
  <c r="M5" i="13"/>
  <c r="M6" i="13"/>
  <c r="M7" i="13"/>
  <c r="M8" i="13"/>
  <c r="M9" i="13"/>
  <c r="M10" i="13"/>
  <c r="M11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9" i="13"/>
  <c r="M4" i="13"/>
  <c r="M31" i="12"/>
  <c r="M5" i="12"/>
  <c r="M6" i="12"/>
  <c r="M7" i="12"/>
  <c r="M8" i="12"/>
  <c r="M9" i="12"/>
  <c r="M10" i="12"/>
  <c r="M11" i="12"/>
  <c r="M12" i="12"/>
  <c r="M13" i="12"/>
  <c r="M14" i="12"/>
  <c r="M16" i="12"/>
  <c r="M17" i="12"/>
  <c r="M18" i="12"/>
  <c r="M20" i="12"/>
  <c r="M21" i="12"/>
  <c r="M22" i="12"/>
  <c r="M23" i="12"/>
  <c r="M24" i="12"/>
  <c r="M25" i="12"/>
  <c r="M26" i="12"/>
  <c r="M27" i="12"/>
  <c r="M28" i="12"/>
  <c r="M29" i="12"/>
  <c r="M4" i="12"/>
  <c r="F7" i="5"/>
  <c r="D122" i="17" l="1"/>
  <c r="C122" i="17"/>
  <c r="B122" i="17"/>
  <c r="D121" i="17"/>
  <c r="C121" i="17"/>
  <c r="B121" i="17"/>
  <c r="D120" i="17"/>
  <c r="C120" i="17"/>
  <c r="B120" i="17"/>
  <c r="D119" i="17"/>
  <c r="C119" i="17"/>
  <c r="B119" i="17"/>
  <c r="D117" i="17"/>
  <c r="C117" i="17"/>
  <c r="B117" i="17"/>
  <c r="D116" i="17"/>
  <c r="C116" i="17"/>
  <c r="B116" i="17"/>
  <c r="D115" i="17"/>
  <c r="C115" i="17"/>
  <c r="B115" i="17"/>
  <c r="D114" i="17"/>
  <c r="C114" i="17"/>
  <c r="B114" i="17"/>
  <c r="D112" i="17"/>
  <c r="C112" i="17"/>
  <c r="B112" i="17"/>
  <c r="D111" i="17"/>
  <c r="C111" i="17"/>
  <c r="B111" i="17"/>
  <c r="D110" i="17"/>
  <c r="C110" i="17"/>
  <c r="B110" i="17"/>
  <c r="D107" i="17"/>
  <c r="C107" i="17"/>
  <c r="B107" i="17"/>
  <c r="D106" i="17"/>
  <c r="C106" i="17"/>
  <c r="B106" i="17"/>
  <c r="D104" i="17"/>
  <c r="C104" i="17"/>
  <c r="B104" i="17"/>
  <c r="D102" i="17"/>
  <c r="C102" i="17"/>
  <c r="B102" i="17"/>
  <c r="D101" i="17"/>
  <c r="C101" i="17"/>
  <c r="B101" i="17"/>
  <c r="D100" i="17"/>
  <c r="C100" i="17"/>
  <c r="B100" i="17"/>
  <c r="D99" i="17"/>
  <c r="C99" i="17"/>
  <c r="B99" i="17"/>
  <c r="D97" i="17"/>
  <c r="C97" i="17"/>
  <c r="B97" i="17"/>
  <c r="D96" i="17"/>
  <c r="C96" i="17"/>
  <c r="B96" i="17"/>
  <c r="D95" i="17"/>
  <c r="C95" i="17"/>
  <c r="B95" i="17"/>
  <c r="D94" i="17"/>
  <c r="C94" i="17"/>
  <c r="B94" i="17"/>
  <c r="D92" i="17"/>
  <c r="C92" i="17"/>
  <c r="B92" i="17"/>
  <c r="D91" i="17"/>
  <c r="C91" i="17"/>
  <c r="B91" i="17"/>
  <c r="D90" i="17"/>
  <c r="C90" i="17"/>
  <c r="B90" i="17"/>
  <c r="D89" i="17"/>
  <c r="C89" i="17"/>
  <c r="B89" i="17"/>
  <c r="D87" i="17"/>
  <c r="C87" i="17"/>
  <c r="B87" i="17"/>
  <c r="D86" i="17"/>
  <c r="C86" i="17"/>
  <c r="B86" i="17"/>
  <c r="D85" i="17"/>
  <c r="C85" i="17"/>
  <c r="B85" i="17"/>
  <c r="D84" i="17"/>
  <c r="C84" i="17"/>
  <c r="B84" i="17"/>
  <c r="D82" i="17"/>
  <c r="C82" i="17"/>
  <c r="B82" i="17"/>
  <c r="D81" i="17"/>
  <c r="C81" i="17"/>
  <c r="B81" i="17"/>
  <c r="D80" i="17"/>
  <c r="C80" i="17"/>
  <c r="B80" i="17"/>
  <c r="D79" i="17"/>
  <c r="C79" i="17"/>
  <c r="B79" i="17"/>
  <c r="D77" i="17"/>
  <c r="C77" i="17"/>
  <c r="B77" i="17"/>
  <c r="D76" i="17"/>
  <c r="C76" i="17"/>
  <c r="B76" i="17"/>
  <c r="D75" i="17"/>
  <c r="C75" i="17"/>
  <c r="B75" i="17"/>
  <c r="D74" i="17"/>
  <c r="C74" i="17"/>
  <c r="B74" i="17"/>
  <c r="D72" i="17"/>
  <c r="C72" i="17"/>
  <c r="B72" i="17"/>
  <c r="D71" i="17"/>
  <c r="C71" i="17"/>
  <c r="B71" i="17"/>
  <c r="D70" i="17"/>
  <c r="C70" i="17"/>
  <c r="B70" i="17"/>
  <c r="D69" i="17"/>
  <c r="C69" i="17"/>
  <c r="B69" i="17"/>
  <c r="D67" i="17"/>
  <c r="C67" i="17"/>
  <c r="B67" i="17"/>
  <c r="D66" i="17"/>
  <c r="C66" i="17"/>
  <c r="B66" i="17"/>
  <c r="D65" i="17"/>
  <c r="C65" i="17"/>
  <c r="B65" i="17"/>
  <c r="D64" i="17"/>
  <c r="C64" i="17"/>
  <c r="B64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7" i="17"/>
  <c r="C7" i="17"/>
  <c r="B7" i="17"/>
  <c r="D6" i="17"/>
  <c r="C6" i="17"/>
  <c r="B6" i="17"/>
  <c r="D5" i="17"/>
  <c r="C5" i="17"/>
  <c r="B5" i="17"/>
  <c r="D4" i="17"/>
  <c r="C4" i="17"/>
  <c r="B4" i="17"/>
  <c r="L27" i="15"/>
  <c r="J27" i="15"/>
  <c r="G27" i="15"/>
  <c r="D27" i="15"/>
  <c r="C27" i="15"/>
  <c r="B27" i="15"/>
  <c r="L26" i="15"/>
  <c r="J26" i="15"/>
  <c r="G26" i="15"/>
  <c r="D26" i="15"/>
  <c r="C26" i="15"/>
  <c r="B26" i="15"/>
  <c r="L25" i="15"/>
  <c r="J25" i="15"/>
  <c r="G25" i="15"/>
  <c r="D25" i="15"/>
  <c r="C25" i="15"/>
  <c r="B25" i="15"/>
  <c r="L24" i="15"/>
  <c r="J24" i="15"/>
  <c r="G24" i="15"/>
  <c r="D24" i="15"/>
  <c r="C24" i="15"/>
  <c r="B24" i="15"/>
  <c r="L23" i="15"/>
  <c r="J23" i="15"/>
  <c r="G23" i="15"/>
  <c r="D23" i="15"/>
  <c r="C23" i="15"/>
  <c r="B23" i="15"/>
  <c r="L22" i="15"/>
  <c r="J22" i="15"/>
  <c r="G22" i="15"/>
  <c r="D22" i="15"/>
  <c r="C22" i="15"/>
  <c r="B22" i="15"/>
  <c r="L21" i="15"/>
  <c r="J21" i="15"/>
  <c r="G21" i="15"/>
  <c r="D21" i="15"/>
  <c r="C21" i="15"/>
  <c r="B21" i="15"/>
  <c r="L20" i="15"/>
  <c r="J20" i="15"/>
  <c r="G20" i="15"/>
  <c r="D20" i="15"/>
  <c r="C20" i="15"/>
  <c r="B20" i="15"/>
  <c r="L19" i="15"/>
  <c r="J19" i="15"/>
  <c r="G19" i="15"/>
  <c r="D19" i="15"/>
  <c r="C19" i="15"/>
  <c r="B19" i="15"/>
  <c r="L18" i="15"/>
  <c r="J18" i="15"/>
  <c r="G18" i="15"/>
  <c r="D18" i="15"/>
  <c r="C18" i="15"/>
  <c r="B18" i="15"/>
  <c r="L17" i="15"/>
  <c r="J17" i="15"/>
  <c r="G17" i="15"/>
  <c r="D17" i="15"/>
  <c r="C17" i="15"/>
  <c r="B17" i="15"/>
  <c r="L16" i="15"/>
  <c r="J16" i="15"/>
  <c r="G16" i="15"/>
  <c r="D16" i="15"/>
  <c r="C16" i="15"/>
  <c r="B16" i="15"/>
  <c r="L15" i="15"/>
  <c r="J15" i="15"/>
  <c r="G15" i="15"/>
  <c r="D15" i="15"/>
  <c r="C15" i="15"/>
  <c r="B15" i="15"/>
  <c r="L14" i="15"/>
  <c r="J14" i="15"/>
  <c r="G14" i="15"/>
  <c r="D14" i="15"/>
  <c r="C14" i="15"/>
  <c r="B14" i="15"/>
  <c r="L13" i="15"/>
  <c r="J13" i="15"/>
  <c r="G13" i="15"/>
  <c r="D13" i="15"/>
  <c r="C13" i="15"/>
  <c r="B13" i="15"/>
  <c r="L12" i="15"/>
  <c r="J12" i="15"/>
  <c r="G12" i="15"/>
  <c r="D12" i="15"/>
  <c r="C12" i="15"/>
  <c r="B12" i="15"/>
  <c r="L11" i="15"/>
  <c r="J11" i="15"/>
  <c r="G11" i="15"/>
  <c r="D11" i="15"/>
  <c r="C11" i="15"/>
  <c r="B11" i="15"/>
  <c r="L10" i="15"/>
  <c r="J10" i="15"/>
  <c r="G10" i="15"/>
  <c r="D10" i="15"/>
  <c r="C10" i="15"/>
  <c r="B10" i="15"/>
  <c r="L9" i="15"/>
  <c r="J9" i="15"/>
  <c r="G9" i="15"/>
  <c r="D9" i="15"/>
  <c r="C9" i="15"/>
  <c r="B9" i="15"/>
  <c r="L8" i="15"/>
  <c r="J8" i="15"/>
  <c r="I8" i="15" s="1"/>
  <c r="E42" i="17" s="1"/>
  <c r="G8" i="15"/>
  <c r="D8" i="15"/>
  <c r="C8" i="15"/>
  <c r="B8" i="15"/>
  <c r="L7" i="15"/>
  <c r="J7" i="15"/>
  <c r="G7" i="15"/>
  <c r="D7" i="15"/>
  <c r="C7" i="15"/>
  <c r="B7" i="15"/>
  <c r="L6" i="15"/>
  <c r="J6" i="15"/>
  <c r="G6" i="15"/>
  <c r="D6" i="15"/>
  <c r="C6" i="15"/>
  <c r="B6" i="15"/>
  <c r="L5" i="15"/>
  <c r="J5" i="15"/>
  <c r="G5" i="15"/>
  <c r="D5" i="15"/>
  <c r="C5" i="15"/>
  <c r="B5" i="15"/>
  <c r="L4" i="15"/>
  <c r="J4" i="15"/>
  <c r="G4" i="15"/>
  <c r="D4" i="15"/>
  <c r="C4" i="15"/>
  <c r="B4" i="15"/>
  <c r="L28" i="14"/>
  <c r="J28" i="14"/>
  <c r="I28" i="14" s="1"/>
  <c r="G28" i="14"/>
  <c r="D28" i="14"/>
  <c r="C28" i="14"/>
  <c r="B28" i="14"/>
  <c r="L27" i="14"/>
  <c r="J27" i="14"/>
  <c r="G27" i="14"/>
  <c r="D27" i="14"/>
  <c r="C27" i="14"/>
  <c r="B27" i="14"/>
  <c r="L26" i="14"/>
  <c r="J26" i="14"/>
  <c r="G26" i="14"/>
  <c r="D26" i="14"/>
  <c r="C26" i="14"/>
  <c r="B26" i="14"/>
  <c r="L25" i="14"/>
  <c r="J25" i="14"/>
  <c r="G25" i="14"/>
  <c r="D25" i="14"/>
  <c r="L24" i="14"/>
  <c r="J24" i="14"/>
  <c r="G24" i="14"/>
  <c r="D24" i="14"/>
  <c r="C24" i="14"/>
  <c r="B24" i="14"/>
  <c r="L23" i="14"/>
  <c r="J23" i="14"/>
  <c r="G23" i="14"/>
  <c r="D23" i="14"/>
  <c r="C23" i="14"/>
  <c r="B23" i="14"/>
  <c r="L22" i="14"/>
  <c r="J22" i="14"/>
  <c r="G22" i="14"/>
  <c r="D22" i="14"/>
  <c r="C22" i="14"/>
  <c r="B22" i="14"/>
  <c r="L21" i="14"/>
  <c r="J21" i="14"/>
  <c r="G21" i="14"/>
  <c r="D21" i="14"/>
  <c r="C21" i="14"/>
  <c r="B21" i="14"/>
  <c r="L20" i="14"/>
  <c r="J20" i="14"/>
  <c r="I20" i="14" s="1"/>
  <c r="E16" i="17" s="1"/>
  <c r="G20" i="14"/>
  <c r="D20" i="14"/>
  <c r="C20" i="14"/>
  <c r="B20" i="14"/>
  <c r="L19" i="14"/>
  <c r="J19" i="14"/>
  <c r="G19" i="14"/>
  <c r="D19" i="14"/>
  <c r="C19" i="14"/>
  <c r="B19" i="14"/>
  <c r="L18" i="14"/>
  <c r="J18" i="14"/>
  <c r="G18" i="14"/>
  <c r="D18" i="14"/>
  <c r="C18" i="14"/>
  <c r="B18" i="14"/>
  <c r="L17" i="14"/>
  <c r="J17" i="14"/>
  <c r="G17" i="14"/>
  <c r="D17" i="14"/>
  <c r="C17" i="14"/>
  <c r="B17" i="14"/>
  <c r="L16" i="14"/>
  <c r="J16" i="14"/>
  <c r="G16" i="14"/>
  <c r="D16" i="14"/>
  <c r="C16" i="14"/>
  <c r="B16" i="14"/>
  <c r="L15" i="14"/>
  <c r="J15" i="14"/>
  <c r="G15" i="14"/>
  <c r="D15" i="14"/>
  <c r="C15" i="14"/>
  <c r="B15" i="14"/>
  <c r="L14" i="14"/>
  <c r="J14" i="14"/>
  <c r="K14" i="14" s="1"/>
  <c r="G14" i="14"/>
  <c r="D14" i="14"/>
  <c r="C14" i="14"/>
  <c r="B14" i="14"/>
  <c r="L13" i="14"/>
  <c r="J13" i="14"/>
  <c r="G13" i="14"/>
  <c r="D13" i="14"/>
  <c r="C13" i="14"/>
  <c r="B13" i="14"/>
  <c r="L12" i="14"/>
  <c r="J12" i="14"/>
  <c r="G12" i="14"/>
  <c r="D12" i="14"/>
  <c r="C12" i="14"/>
  <c r="B12" i="14"/>
  <c r="L11" i="14"/>
  <c r="J11" i="14"/>
  <c r="G11" i="14"/>
  <c r="D11" i="14"/>
  <c r="C11" i="14"/>
  <c r="B11" i="14"/>
  <c r="L10" i="14"/>
  <c r="J10" i="14"/>
  <c r="G10" i="14"/>
  <c r="D10" i="14"/>
  <c r="C10" i="14"/>
  <c r="B10" i="14"/>
  <c r="L9" i="14"/>
  <c r="J9" i="14"/>
  <c r="G9" i="14"/>
  <c r="D9" i="14"/>
  <c r="C9" i="14"/>
  <c r="B9" i="14"/>
  <c r="L8" i="14"/>
  <c r="J8" i="14"/>
  <c r="K8" i="14" s="1"/>
  <c r="G8" i="14"/>
  <c r="D8" i="14"/>
  <c r="C8" i="14"/>
  <c r="B8" i="14"/>
  <c r="L7" i="14"/>
  <c r="J7" i="14"/>
  <c r="G7" i="14"/>
  <c r="D7" i="14"/>
  <c r="C7" i="14"/>
  <c r="B7" i="14"/>
  <c r="L6" i="14"/>
  <c r="J6" i="14"/>
  <c r="G6" i="14"/>
  <c r="D6" i="14"/>
  <c r="C6" i="14"/>
  <c r="B6" i="14"/>
  <c r="L5" i="14"/>
  <c r="J5" i="14"/>
  <c r="G5" i="14"/>
  <c r="D5" i="14"/>
  <c r="C5" i="14"/>
  <c r="B5" i="14"/>
  <c r="L4" i="14"/>
  <c r="J4" i="14"/>
  <c r="G4" i="14"/>
  <c r="D4" i="14"/>
  <c r="C4" i="14"/>
  <c r="B4" i="14"/>
  <c r="L29" i="13"/>
  <c r="J29" i="13"/>
  <c r="G29" i="13"/>
  <c r="D29" i="13"/>
  <c r="C29" i="13"/>
  <c r="B29" i="13"/>
  <c r="L28" i="13"/>
  <c r="J28" i="13"/>
  <c r="G28" i="13"/>
  <c r="D28" i="13"/>
  <c r="C28" i="13"/>
  <c r="B28" i="13"/>
  <c r="L27" i="13"/>
  <c r="J27" i="13"/>
  <c r="G27" i="13"/>
  <c r="D27" i="13"/>
  <c r="C27" i="13"/>
  <c r="B27" i="13"/>
  <c r="L26" i="13"/>
  <c r="J26" i="13"/>
  <c r="G26" i="13"/>
  <c r="D26" i="13"/>
  <c r="C26" i="13"/>
  <c r="B26" i="13"/>
  <c r="L25" i="13"/>
  <c r="J25" i="13"/>
  <c r="G25" i="13"/>
  <c r="D25" i="13"/>
  <c r="C25" i="13"/>
  <c r="B25" i="13"/>
  <c r="L24" i="13"/>
  <c r="J24" i="13"/>
  <c r="G24" i="13"/>
  <c r="D24" i="13"/>
  <c r="C24" i="13"/>
  <c r="B24" i="13"/>
  <c r="L23" i="13"/>
  <c r="J23" i="13"/>
  <c r="G23" i="13"/>
  <c r="D23" i="13"/>
  <c r="C23" i="13"/>
  <c r="B23" i="13"/>
  <c r="L22" i="13"/>
  <c r="J22" i="13"/>
  <c r="G22" i="13"/>
  <c r="D22" i="13"/>
  <c r="C22" i="13"/>
  <c r="B22" i="13"/>
  <c r="L21" i="13"/>
  <c r="J21" i="13"/>
  <c r="G21" i="13"/>
  <c r="D21" i="13"/>
  <c r="C21" i="13"/>
  <c r="B21" i="13"/>
  <c r="L20" i="13"/>
  <c r="J20" i="13"/>
  <c r="K20" i="13" s="1"/>
  <c r="G20" i="13"/>
  <c r="D20" i="13"/>
  <c r="C20" i="13"/>
  <c r="B20" i="13"/>
  <c r="L19" i="13"/>
  <c r="J19" i="13"/>
  <c r="G19" i="13"/>
  <c r="D19" i="13"/>
  <c r="C19" i="13"/>
  <c r="B19" i="13"/>
  <c r="L18" i="13"/>
  <c r="J18" i="13"/>
  <c r="G18" i="13"/>
  <c r="D18" i="13"/>
  <c r="C18" i="13"/>
  <c r="B18" i="13"/>
  <c r="L17" i="13"/>
  <c r="J17" i="13"/>
  <c r="G17" i="13"/>
  <c r="D17" i="13"/>
  <c r="C17" i="13"/>
  <c r="B17" i="13"/>
  <c r="L16" i="13"/>
  <c r="J16" i="13"/>
  <c r="G16" i="13"/>
  <c r="D16" i="13"/>
  <c r="C16" i="13"/>
  <c r="B16" i="13"/>
  <c r="L15" i="13"/>
  <c r="J15" i="13"/>
  <c r="G15" i="13"/>
  <c r="D15" i="13"/>
  <c r="C15" i="13"/>
  <c r="B15" i="13"/>
  <c r="L14" i="13"/>
  <c r="J14" i="13"/>
  <c r="K14" i="13" s="1"/>
  <c r="G14" i="13"/>
  <c r="D14" i="13"/>
  <c r="C14" i="13"/>
  <c r="B14" i="13"/>
  <c r="L13" i="13"/>
  <c r="J13" i="13"/>
  <c r="G13" i="13"/>
  <c r="D13" i="13"/>
  <c r="C13" i="13"/>
  <c r="B13" i="13"/>
  <c r="L12" i="13"/>
  <c r="J12" i="13"/>
  <c r="G12" i="13"/>
  <c r="D12" i="13"/>
  <c r="C12" i="13"/>
  <c r="B12" i="13"/>
  <c r="L11" i="13"/>
  <c r="J11" i="13"/>
  <c r="G11" i="13"/>
  <c r="D11" i="13"/>
  <c r="C11" i="13"/>
  <c r="B11" i="13"/>
  <c r="L10" i="13"/>
  <c r="J10" i="13"/>
  <c r="G10" i="13"/>
  <c r="D10" i="13"/>
  <c r="C10" i="13"/>
  <c r="B10" i="13"/>
  <c r="L9" i="13"/>
  <c r="J9" i="13"/>
  <c r="G9" i="13"/>
  <c r="D9" i="13"/>
  <c r="C9" i="13"/>
  <c r="B9" i="13"/>
  <c r="L8" i="13"/>
  <c r="J8" i="13"/>
  <c r="I8" i="13" s="1"/>
  <c r="G8" i="13"/>
  <c r="D8" i="13"/>
  <c r="C8" i="13"/>
  <c r="B8" i="13"/>
  <c r="L7" i="13"/>
  <c r="J7" i="13"/>
  <c r="G7" i="13"/>
  <c r="D7" i="13"/>
  <c r="C7" i="13"/>
  <c r="B7" i="13"/>
  <c r="L6" i="13"/>
  <c r="J6" i="13"/>
  <c r="K6" i="13" s="1"/>
  <c r="G6" i="13"/>
  <c r="D6" i="13"/>
  <c r="C6" i="13"/>
  <c r="B6" i="13"/>
  <c r="L5" i="13"/>
  <c r="J5" i="13"/>
  <c r="I5" i="13" s="1"/>
  <c r="G5" i="13"/>
  <c r="D5" i="13"/>
  <c r="C5" i="13"/>
  <c r="B5" i="13"/>
  <c r="L4" i="13"/>
  <c r="J4" i="13"/>
  <c r="G4" i="13"/>
  <c r="D4" i="13"/>
  <c r="C4" i="13"/>
  <c r="B4" i="13"/>
  <c r="J5" i="12"/>
  <c r="J6" i="12"/>
  <c r="J7" i="12"/>
  <c r="J8" i="12"/>
  <c r="K8" i="12" s="1"/>
  <c r="J9" i="12"/>
  <c r="J10" i="12"/>
  <c r="J11" i="12"/>
  <c r="J12" i="12"/>
  <c r="K12" i="12" s="1"/>
  <c r="J13" i="12"/>
  <c r="J14" i="12"/>
  <c r="J15" i="12"/>
  <c r="J16" i="12"/>
  <c r="K16" i="12" s="1"/>
  <c r="J17" i="12"/>
  <c r="J18" i="12"/>
  <c r="J19" i="12"/>
  <c r="J20" i="12"/>
  <c r="J21" i="12"/>
  <c r="J22" i="12"/>
  <c r="J23" i="12"/>
  <c r="J24" i="12"/>
  <c r="J25" i="12"/>
  <c r="J26" i="12"/>
  <c r="J27" i="12"/>
  <c r="I27" i="12" s="1"/>
  <c r="J28" i="12"/>
  <c r="I28" i="12" s="1"/>
  <c r="J29" i="12"/>
  <c r="I29" i="12" s="1"/>
  <c r="J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5" i="12"/>
  <c r="C5" i="12"/>
  <c r="D5" i="12"/>
  <c r="D4" i="12"/>
  <c r="C4" i="12"/>
  <c r="B4" i="12"/>
  <c r="C5" i="11"/>
  <c r="C6" i="11"/>
  <c r="C7" i="11"/>
  <c r="C8" i="11"/>
  <c r="C9" i="11"/>
  <c r="C10" i="11"/>
  <c r="C11" i="11"/>
  <c r="C12" i="11"/>
  <c r="C4" i="11"/>
  <c r="B5" i="11"/>
  <c r="B6" i="11"/>
  <c r="B7" i="11"/>
  <c r="B8" i="11"/>
  <c r="B9" i="11"/>
  <c r="B10" i="11"/>
  <c r="B11" i="11"/>
  <c r="B12" i="11"/>
  <c r="B4" i="11"/>
  <c r="G8" i="12"/>
  <c r="G7" i="12"/>
  <c r="G6" i="12"/>
  <c r="G5" i="12"/>
  <c r="L4" i="12"/>
  <c r="G4" i="12"/>
  <c r="H9" i="11"/>
  <c r="H10" i="11"/>
  <c r="H11" i="11"/>
  <c r="H12" i="11"/>
  <c r="F9" i="11"/>
  <c r="F10" i="11"/>
  <c r="F11" i="11"/>
  <c r="F12" i="11"/>
  <c r="H8" i="11"/>
  <c r="F8" i="11"/>
  <c r="H7" i="11"/>
  <c r="F7" i="11"/>
  <c r="H6" i="11"/>
  <c r="F6" i="11"/>
  <c r="H5" i="11"/>
  <c r="F5" i="11"/>
  <c r="H4" i="11"/>
  <c r="F4" i="11"/>
  <c r="H5" i="5"/>
  <c r="H6" i="5"/>
  <c r="H7" i="5"/>
  <c r="H8" i="5"/>
  <c r="H4" i="5"/>
  <c r="F5" i="5"/>
  <c r="F6" i="5"/>
  <c r="F8" i="5"/>
  <c r="F4" i="5"/>
  <c r="C8" i="5"/>
  <c r="B8" i="5"/>
  <c r="C7" i="5"/>
  <c r="B7" i="5"/>
  <c r="C6" i="5"/>
  <c r="B6" i="5"/>
  <c r="C5" i="5"/>
  <c r="B5" i="5"/>
  <c r="C4" i="5"/>
  <c r="B4" i="5"/>
  <c r="B14" i="2"/>
  <c r="B4" i="2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3" i="3"/>
  <c r="Y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" i="3"/>
  <c r="B63" i="1"/>
  <c r="B51" i="1"/>
  <c r="B31" i="1"/>
  <c r="B17" i="1"/>
  <c r="B50" i="1"/>
  <c r="B42" i="1"/>
  <c r="B38" i="1"/>
  <c r="B30" i="1"/>
  <c r="B97" i="1"/>
  <c r="B89" i="1"/>
  <c r="B49" i="1"/>
  <c r="B45" i="1"/>
  <c r="B3" i="1"/>
  <c r="B100" i="1"/>
  <c r="B92" i="1"/>
  <c r="B80" i="1"/>
  <c r="B28" i="1"/>
  <c r="B14" i="1"/>
  <c r="AD4" i="3"/>
  <c r="AE4" i="3"/>
  <c r="AD5" i="3"/>
  <c r="AE5" i="3"/>
  <c r="AD6" i="3"/>
  <c r="AE6" i="3"/>
  <c r="AD7" i="3"/>
  <c r="AE7" i="3"/>
  <c r="AD8" i="3"/>
  <c r="AE8" i="3"/>
  <c r="AD9" i="3"/>
  <c r="AE9" i="3"/>
  <c r="AD10" i="3"/>
  <c r="AE10" i="3"/>
  <c r="AD11" i="3"/>
  <c r="AE11" i="3"/>
  <c r="AD12" i="3"/>
  <c r="AE12" i="3"/>
  <c r="AD13" i="3"/>
  <c r="AE13" i="3"/>
  <c r="AD14" i="3"/>
  <c r="AE14" i="3"/>
  <c r="AD15" i="3"/>
  <c r="AE15" i="3"/>
  <c r="AD16" i="3"/>
  <c r="AE16" i="3"/>
  <c r="AD17" i="3"/>
  <c r="AE17" i="3"/>
  <c r="AD18" i="3"/>
  <c r="AE18" i="3"/>
  <c r="AD19" i="3"/>
  <c r="AE19" i="3"/>
  <c r="AD20" i="3"/>
  <c r="AE20" i="3"/>
  <c r="AD21" i="3"/>
  <c r="AE21" i="3"/>
  <c r="AD22" i="3"/>
  <c r="AE22" i="3"/>
  <c r="AD23" i="3"/>
  <c r="AE23" i="3"/>
  <c r="AD24" i="3"/>
  <c r="AE24" i="3"/>
  <c r="AD25" i="3"/>
  <c r="AE25" i="3"/>
  <c r="AD26" i="3"/>
  <c r="AE26" i="3"/>
  <c r="AD27" i="3"/>
  <c r="AE27" i="3"/>
  <c r="Y4" i="3"/>
  <c r="Z4" i="3"/>
  <c r="Y5" i="3"/>
  <c r="Z5" i="3"/>
  <c r="Y6" i="3"/>
  <c r="Z6" i="3"/>
  <c r="Y7" i="3"/>
  <c r="Z7" i="3"/>
  <c r="Y8" i="3"/>
  <c r="Z8" i="3"/>
  <c r="Y9" i="3"/>
  <c r="Z9" i="3"/>
  <c r="Y10" i="3"/>
  <c r="Z10" i="3"/>
  <c r="Y11" i="3"/>
  <c r="Z11" i="3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AE3" i="3"/>
  <c r="AD3" i="3"/>
  <c r="Z3" i="3"/>
  <c r="N4" i="3"/>
  <c r="O4" i="3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O3" i="3"/>
  <c r="N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" i="3"/>
  <c r="I3" i="3"/>
  <c r="S4" i="3"/>
  <c r="T4" i="3"/>
  <c r="S5" i="3"/>
  <c r="T5" i="3"/>
  <c r="S6" i="3"/>
  <c r="T6" i="3"/>
  <c r="S7" i="3"/>
  <c r="T7" i="3"/>
  <c r="S8" i="3"/>
  <c r="T8" i="3"/>
  <c r="S9" i="3"/>
  <c r="T9" i="3"/>
  <c r="S10" i="3"/>
  <c r="T10" i="3"/>
  <c r="S11" i="3"/>
  <c r="T11" i="3"/>
  <c r="T3" i="3"/>
  <c r="S3" i="3"/>
  <c r="C4" i="3"/>
  <c r="D4" i="3"/>
  <c r="C5" i="3"/>
  <c r="D5" i="3"/>
  <c r="C6" i="3"/>
  <c r="D6" i="3"/>
  <c r="C7" i="3"/>
  <c r="D7" i="3"/>
  <c r="D3" i="3"/>
  <c r="C3" i="3"/>
  <c r="AC22" i="3"/>
  <c r="B43" i="1" s="1"/>
  <c r="AC16" i="3"/>
  <c r="B79" i="1" s="1"/>
  <c r="AC13" i="3"/>
  <c r="B39" i="1" s="1"/>
  <c r="B4" i="3"/>
  <c r="B5" i="2" s="1"/>
  <c r="R4" i="3"/>
  <c r="B15" i="2" s="1"/>
  <c r="X4" i="3"/>
  <c r="B98" i="1" s="1"/>
  <c r="AC4" i="3"/>
  <c r="AC5" i="3" s="1"/>
  <c r="AC6" i="3" s="1"/>
  <c r="AC7" i="3" s="1"/>
  <c r="AC8" i="3" s="1"/>
  <c r="AC9" i="3" s="1"/>
  <c r="AC10" i="3" s="1"/>
  <c r="AC11" i="3" s="1"/>
  <c r="B9" i="1" s="1"/>
  <c r="X14" i="3"/>
  <c r="B16" i="1" s="1"/>
  <c r="X17" i="3"/>
  <c r="B94" i="1" s="1"/>
  <c r="X23" i="3"/>
  <c r="X24" i="3" s="1"/>
  <c r="X25" i="3" s="1"/>
  <c r="X26" i="3" s="1"/>
  <c r="X27" i="3" s="1"/>
  <c r="X28" i="3" s="1"/>
  <c r="B23" i="1" s="1"/>
  <c r="AC23" i="3"/>
  <c r="AC24" i="3" s="1"/>
  <c r="AC25" i="3" s="1"/>
  <c r="AC26" i="3" s="1"/>
  <c r="AC27" i="3" s="1"/>
  <c r="B27" i="1" s="1"/>
  <c r="M24" i="3"/>
  <c r="M25" i="3" s="1"/>
  <c r="M23" i="3"/>
  <c r="B65" i="1" s="1"/>
  <c r="M18" i="3"/>
  <c r="B25" i="1" s="1"/>
  <c r="M14" i="3"/>
  <c r="M15" i="3" s="1"/>
  <c r="B101" i="1" s="1"/>
  <c r="M4" i="3"/>
  <c r="B47" i="1" s="1"/>
  <c r="H18" i="3"/>
  <c r="B64" i="1" s="1"/>
  <c r="H4" i="3"/>
  <c r="B84" i="1" s="1"/>
  <c r="M26" i="15" l="1"/>
  <c r="N26" i="15"/>
  <c r="N25" i="15"/>
  <c r="M25" i="15"/>
  <c r="N22" i="15"/>
  <c r="M22" i="15"/>
  <c r="N24" i="15"/>
  <c r="M24" i="15"/>
  <c r="N19" i="15"/>
  <c r="M19" i="15"/>
  <c r="N23" i="15"/>
  <c r="M23" i="15"/>
  <c r="N27" i="15"/>
  <c r="M27" i="15"/>
  <c r="K23" i="14"/>
  <c r="K16" i="15"/>
  <c r="H25" i="15"/>
  <c r="G11" i="11"/>
  <c r="K20" i="12"/>
  <c r="K26" i="12"/>
  <c r="K19" i="12"/>
  <c r="K24" i="13"/>
  <c r="K15" i="12"/>
  <c r="K11" i="12"/>
  <c r="K4" i="12"/>
  <c r="K14" i="12"/>
  <c r="K10" i="12"/>
  <c r="K6" i="12"/>
  <c r="K7" i="12"/>
  <c r="AC17" i="3"/>
  <c r="AC18" i="3" s="1"/>
  <c r="AC19" i="3" s="1"/>
  <c r="AC20" i="3" s="1"/>
  <c r="B13" i="1" s="1"/>
  <c r="K24" i="12"/>
  <c r="K27" i="12"/>
  <c r="K21" i="12"/>
  <c r="K17" i="12"/>
  <c r="K13" i="12"/>
  <c r="K9" i="12"/>
  <c r="K4" i="13"/>
  <c r="I4" i="13"/>
  <c r="K11" i="13"/>
  <c r="K16" i="13"/>
  <c r="K18" i="13"/>
  <c r="I20" i="13"/>
  <c r="E35" i="17" s="1"/>
  <c r="K23" i="13"/>
  <c r="H25" i="14"/>
  <c r="K10" i="14"/>
  <c r="K12" i="14"/>
  <c r="I12" i="14"/>
  <c r="E11" i="17" s="1"/>
  <c r="K25" i="14"/>
  <c r="K27" i="14"/>
  <c r="H4" i="15"/>
  <c r="K7" i="15"/>
  <c r="K27" i="13"/>
  <c r="K18" i="14"/>
  <c r="I18" i="14"/>
  <c r="E76" i="17" s="1"/>
  <c r="K25" i="15"/>
  <c r="K27" i="15"/>
  <c r="K29" i="12"/>
  <c r="K23" i="12"/>
  <c r="K8" i="13"/>
  <c r="K10" i="13"/>
  <c r="K15" i="13"/>
  <c r="K19" i="13"/>
  <c r="K22" i="13"/>
  <c r="K11" i="14"/>
  <c r="K26" i="14"/>
  <c r="K8" i="15"/>
  <c r="K10" i="15"/>
  <c r="K12" i="15"/>
  <c r="K21" i="15"/>
  <c r="H5" i="3"/>
  <c r="H6" i="3" s="1"/>
  <c r="H7" i="3" s="1"/>
  <c r="H8" i="3" s="1"/>
  <c r="H9" i="3" s="1"/>
  <c r="H10" i="3" s="1"/>
  <c r="H11" i="3" s="1"/>
  <c r="H12" i="3" s="1"/>
  <c r="H14" i="3" s="1"/>
  <c r="H15" i="3" s="1"/>
  <c r="B68" i="1" s="1"/>
  <c r="B5" i="3"/>
  <c r="B6" i="3" s="1"/>
  <c r="B7" i="3" s="1"/>
  <c r="B8" i="2" s="1"/>
  <c r="K25" i="12"/>
  <c r="K5" i="12"/>
  <c r="K28" i="12"/>
  <c r="K22" i="12"/>
  <c r="K18" i="12"/>
  <c r="H4" i="13"/>
  <c r="K7" i="13"/>
  <c r="K12" i="13"/>
  <c r="K26" i="13"/>
  <c r="K28" i="13"/>
  <c r="K6" i="14"/>
  <c r="K15" i="14"/>
  <c r="K17" i="14"/>
  <c r="K19" i="14"/>
  <c r="K18" i="15"/>
  <c r="K22" i="15"/>
  <c r="K24" i="15"/>
  <c r="K4" i="15"/>
  <c r="K6" i="15"/>
  <c r="K15" i="15"/>
  <c r="K26" i="15"/>
  <c r="I26" i="15" s="1"/>
  <c r="E27" i="17" s="1"/>
  <c r="K20" i="15"/>
  <c r="K14" i="15"/>
  <c r="K23" i="15"/>
  <c r="K19" i="15"/>
  <c r="K11" i="15"/>
  <c r="K5" i="15"/>
  <c r="H8" i="15"/>
  <c r="K9" i="15"/>
  <c r="H12" i="15"/>
  <c r="K13" i="15"/>
  <c r="H16" i="15"/>
  <c r="K17" i="15"/>
  <c r="H20" i="15"/>
  <c r="H24" i="15"/>
  <c r="H7" i="15"/>
  <c r="H11" i="15"/>
  <c r="H15" i="15"/>
  <c r="H19" i="15"/>
  <c r="H23" i="15"/>
  <c r="H27" i="15"/>
  <c r="H6" i="15"/>
  <c r="H10" i="15"/>
  <c r="H14" i="15"/>
  <c r="H18" i="15"/>
  <c r="H22" i="15"/>
  <c r="H26" i="15"/>
  <c r="H5" i="15"/>
  <c r="H9" i="15"/>
  <c r="H13" i="15"/>
  <c r="H17" i="15"/>
  <c r="H21" i="15"/>
  <c r="K4" i="14"/>
  <c r="H4" i="14"/>
  <c r="K7" i="14"/>
  <c r="K21" i="14"/>
  <c r="H5" i="14"/>
  <c r="K22" i="14"/>
  <c r="H9" i="14"/>
  <c r="H13" i="14"/>
  <c r="H16" i="14"/>
  <c r="H20" i="14"/>
  <c r="H24" i="14"/>
  <c r="H28" i="14"/>
  <c r="K5" i="14"/>
  <c r="H8" i="14"/>
  <c r="K9" i="14"/>
  <c r="H12" i="14"/>
  <c r="K13" i="14"/>
  <c r="K16" i="14"/>
  <c r="H19" i="14"/>
  <c r="K20" i="14"/>
  <c r="H23" i="14"/>
  <c r="K24" i="14"/>
  <c r="H27" i="14"/>
  <c r="K28" i="14"/>
  <c r="I26" i="14" s="1"/>
  <c r="E26" i="17" s="1"/>
  <c r="H7" i="14"/>
  <c r="H11" i="14"/>
  <c r="H15" i="14"/>
  <c r="H18" i="14"/>
  <c r="H22" i="14"/>
  <c r="H26" i="14"/>
  <c r="H6" i="14"/>
  <c r="H10" i="14"/>
  <c r="H14" i="14"/>
  <c r="H17" i="14"/>
  <c r="H21" i="14"/>
  <c r="H26" i="13"/>
  <c r="H5" i="13"/>
  <c r="H9" i="13"/>
  <c r="H13" i="13"/>
  <c r="H17" i="13"/>
  <c r="H21" i="13"/>
  <c r="H25" i="13"/>
  <c r="H29" i="13"/>
  <c r="K5" i="13"/>
  <c r="H8" i="13"/>
  <c r="K9" i="13"/>
  <c r="H12" i="13"/>
  <c r="K13" i="13"/>
  <c r="H16" i="13"/>
  <c r="K17" i="13"/>
  <c r="H20" i="13"/>
  <c r="K21" i="13"/>
  <c r="H24" i="13"/>
  <c r="K25" i="13"/>
  <c r="H28" i="13"/>
  <c r="K29" i="13"/>
  <c r="H7" i="13"/>
  <c r="H11" i="13"/>
  <c r="H15" i="13"/>
  <c r="H19" i="13"/>
  <c r="H23" i="13"/>
  <c r="H27" i="13"/>
  <c r="H6" i="13"/>
  <c r="H10" i="13"/>
  <c r="H14" i="13"/>
  <c r="H18" i="13"/>
  <c r="H22" i="13"/>
  <c r="H4" i="12"/>
  <c r="H26" i="12"/>
  <c r="H22" i="12"/>
  <c r="H18" i="12"/>
  <c r="H14" i="12"/>
  <c r="H10" i="12"/>
  <c r="H27" i="12"/>
  <c r="H29" i="12"/>
  <c r="H25" i="12"/>
  <c r="H21" i="12"/>
  <c r="H17" i="12"/>
  <c r="H13" i="12"/>
  <c r="H9" i="12"/>
  <c r="H5" i="12"/>
  <c r="H6" i="12"/>
  <c r="H23" i="12"/>
  <c r="H19" i="12"/>
  <c r="H15" i="12"/>
  <c r="H11" i="12"/>
  <c r="H7" i="12"/>
  <c r="H28" i="12"/>
  <c r="H24" i="12"/>
  <c r="H20" i="12"/>
  <c r="H16" i="12"/>
  <c r="H12" i="12"/>
  <c r="H8" i="12"/>
  <c r="G8" i="11"/>
  <c r="G6" i="11"/>
  <c r="G4" i="11"/>
  <c r="G7" i="11"/>
  <c r="G9" i="11"/>
  <c r="G5" i="11"/>
  <c r="G12" i="11"/>
  <c r="G8" i="5"/>
  <c r="G4" i="5"/>
  <c r="G5" i="5"/>
  <c r="G6" i="5"/>
  <c r="M5" i="3"/>
  <c r="M6" i="3" s="1"/>
  <c r="M7" i="3" s="1"/>
  <c r="M8" i="3" s="1"/>
  <c r="M9" i="3" s="1"/>
  <c r="M10" i="3" s="1"/>
  <c r="M11" i="3" s="1"/>
  <c r="M12" i="3" s="1"/>
  <c r="B81" i="1" s="1"/>
  <c r="X18" i="3"/>
  <c r="X19" i="3" s="1"/>
  <c r="X20" i="3" s="1"/>
  <c r="X21" i="3" s="1"/>
  <c r="B62" i="1" s="1"/>
  <c r="X5" i="3"/>
  <c r="X6" i="3" s="1"/>
  <c r="X7" i="3" s="1"/>
  <c r="X8" i="3" s="1"/>
  <c r="X9" i="3" s="1"/>
  <c r="X10" i="3" s="1"/>
  <c r="X11" i="3" s="1"/>
  <c r="X12" i="3" s="1"/>
  <c r="B58" i="1" s="1"/>
  <c r="R5" i="3"/>
  <c r="R6" i="3" s="1"/>
  <c r="R7" i="3" s="1"/>
  <c r="R8" i="3" s="1"/>
  <c r="R9" i="3" s="1"/>
  <c r="B20" i="2" s="1"/>
  <c r="H19" i="3"/>
  <c r="H20" i="3" s="1"/>
  <c r="H21" i="3" s="1"/>
  <c r="H23" i="3" s="1"/>
  <c r="H24" i="3" s="1"/>
  <c r="H25" i="3" s="1"/>
  <c r="H26" i="3" s="1"/>
  <c r="H27" i="3" s="1"/>
  <c r="H28" i="3" s="1"/>
  <c r="H29" i="3" s="1"/>
  <c r="B46" i="1" s="1"/>
  <c r="M26" i="3"/>
  <c r="B73" i="1"/>
  <c r="B32" i="1"/>
  <c r="B60" i="1"/>
  <c r="B76" i="1"/>
  <c r="B61" i="1"/>
  <c r="B77" i="1"/>
  <c r="B93" i="1"/>
  <c r="B74" i="1"/>
  <c r="B90" i="1"/>
  <c r="B5" i="1"/>
  <c r="B21" i="1"/>
  <c r="B59" i="1"/>
  <c r="B75" i="1"/>
  <c r="B91" i="1"/>
  <c r="B10" i="1"/>
  <c r="B44" i="1"/>
  <c r="B56" i="1"/>
  <c r="B88" i="1"/>
  <c r="B104" i="1"/>
  <c r="B57" i="1"/>
  <c r="B20" i="1"/>
  <c r="B86" i="1"/>
  <c r="B102" i="1"/>
  <c r="B35" i="1"/>
  <c r="B55" i="1"/>
  <c r="B71" i="1"/>
  <c r="B87" i="1"/>
  <c r="B103" i="1"/>
  <c r="R10" i="3"/>
  <c r="M19" i="3"/>
  <c r="B6" i="1"/>
  <c r="B24" i="1"/>
  <c r="B40" i="1"/>
  <c r="B52" i="1"/>
  <c r="B11" i="1"/>
  <c r="B69" i="1"/>
  <c r="B66" i="1"/>
  <c r="B82" i="1"/>
  <c r="B67" i="1"/>
  <c r="B83" i="1"/>
  <c r="B99" i="1"/>
  <c r="B2" i="1"/>
  <c r="B36" i="1"/>
  <c r="B48" i="1"/>
  <c r="B96" i="1"/>
  <c r="B7" i="1"/>
  <c r="B22" i="1"/>
  <c r="B37" i="1"/>
  <c r="B12" i="1"/>
  <c r="B26" i="1"/>
  <c r="B78" i="1"/>
  <c r="B95" i="1"/>
  <c r="B18" i="2"/>
  <c r="B7" i="2"/>
  <c r="B6" i="2"/>
  <c r="I22" i="15" l="1"/>
  <c r="E52" i="17" s="1"/>
  <c r="I25" i="15"/>
  <c r="E87" i="17" s="1"/>
  <c r="I24" i="15"/>
  <c r="E97" i="17" s="1"/>
  <c r="M29" i="15"/>
  <c r="I19" i="15"/>
  <c r="E62" i="17" s="1"/>
  <c r="I23" i="15"/>
  <c r="E102" i="17" s="1"/>
  <c r="I27" i="15"/>
  <c r="E32" i="17" s="1"/>
  <c r="I20" i="15"/>
  <c r="E17" i="17" s="1"/>
  <c r="I16" i="15"/>
  <c r="E92" i="17" s="1"/>
  <c r="I18" i="15"/>
  <c r="E77" i="17" s="1"/>
  <c r="F74" i="17" s="1"/>
  <c r="I24" i="14"/>
  <c r="E96" i="17" s="1"/>
  <c r="I21" i="14"/>
  <c r="E71" i="17" s="1"/>
  <c r="I27" i="14"/>
  <c r="E31" i="17" s="1"/>
  <c r="I21" i="15"/>
  <c r="E72" i="17" s="1"/>
  <c r="I22" i="14"/>
  <c r="E51" i="17" s="1"/>
  <c r="I23" i="14"/>
  <c r="E101" i="17" s="1"/>
  <c r="I16" i="14"/>
  <c r="E56" i="17" s="1"/>
  <c r="I19" i="14"/>
  <c r="E61" i="17" s="1"/>
  <c r="I25" i="14"/>
  <c r="E86" i="17" s="1"/>
  <c r="I17" i="15"/>
  <c r="E112" i="17" s="1"/>
  <c r="I15" i="15"/>
  <c r="E22" i="17" s="1"/>
  <c r="I17" i="14"/>
  <c r="E111" i="17" s="1"/>
  <c r="I14" i="14"/>
  <c r="E46" i="17" s="1"/>
  <c r="I13" i="14"/>
  <c r="E66" i="17" s="1"/>
  <c r="I13" i="15"/>
  <c r="E57" i="17" s="1"/>
  <c r="I14" i="15"/>
  <c r="E47" i="17" s="1"/>
  <c r="I6" i="15"/>
  <c r="E7" i="17" s="1"/>
  <c r="I7" i="15"/>
  <c r="E122" i="17" s="1"/>
  <c r="I9" i="14"/>
  <c r="E91" i="17" s="1"/>
  <c r="I10" i="14"/>
  <c r="E81" i="17" s="1"/>
  <c r="I12" i="15"/>
  <c r="E12" i="17" s="1"/>
  <c r="I5" i="15"/>
  <c r="E117" i="17" s="1"/>
  <c r="I4" i="15"/>
  <c r="E37" i="17" s="1"/>
  <c r="I9" i="15"/>
  <c r="E67" i="17" s="1"/>
  <c r="I5" i="14"/>
  <c r="E116" i="17" s="1"/>
  <c r="I7" i="14"/>
  <c r="E121" i="17" s="1"/>
  <c r="I8" i="14"/>
  <c r="E41" i="17" s="1"/>
  <c r="F39" i="17" s="1"/>
  <c r="I6" i="14"/>
  <c r="E6" i="17" s="1"/>
  <c r="I4" i="14"/>
  <c r="E36" i="17" s="1"/>
  <c r="I11" i="15"/>
  <c r="E107" i="17" s="1"/>
  <c r="I15" i="14"/>
  <c r="E21" i="17" s="1"/>
  <c r="I11" i="14"/>
  <c r="E106" i="17" s="1"/>
  <c r="I10" i="15"/>
  <c r="E82" i="17" s="1"/>
  <c r="I26" i="13"/>
  <c r="E60" i="17" s="1"/>
  <c r="I21" i="12"/>
  <c r="E59" i="17" s="1"/>
  <c r="I18" i="12"/>
  <c r="E74" i="17" s="1"/>
  <c r="I22" i="12"/>
  <c r="E19" i="17" s="1"/>
  <c r="I20" i="12"/>
  <c r="E4" i="17" s="1"/>
  <c r="I17" i="12"/>
  <c r="E34" i="17" s="1"/>
  <c r="I23" i="12"/>
  <c r="E104" i="17" s="1"/>
  <c r="I24" i="12"/>
  <c r="E24" i="17" s="1"/>
  <c r="F24" i="17" s="1"/>
  <c r="I16" i="12"/>
  <c r="E79" i="17" s="1"/>
  <c r="I26" i="12"/>
  <c r="E39" i="17" s="1"/>
  <c r="I11" i="12"/>
  <c r="E114" i="17" s="1"/>
  <c r="I13" i="12"/>
  <c r="E14" i="17" s="1"/>
  <c r="I14" i="12"/>
  <c r="E119" i="17" s="1"/>
  <c r="I15" i="12"/>
  <c r="E29" i="17" s="1"/>
  <c r="I12" i="12"/>
  <c r="E49" i="17" s="1"/>
  <c r="I25" i="12"/>
  <c r="E84" i="17" s="1"/>
  <c r="H84" i="17" s="1"/>
  <c r="I19" i="12"/>
  <c r="E54" i="17" s="1"/>
  <c r="I25" i="13"/>
  <c r="E85" i="17" s="1"/>
  <c r="I23" i="13"/>
  <c r="E75" i="17" s="1"/>
  <c r="I28" i="13"/>
  <c r="E20" i="17" s="1"/>
  <c r="I27" i="13"/>
  <c r="E40" i="17" s="1"/>
  <c r="I24" i="13"/>
  <c r="E110" i="17" s="1"/>
  <c r="I19" i="13"/>
  <c r="E100" i="17" s="1"/>
  <c r="I21" i="13"/>
  <c r="E50" i="17" s="1"/>
  <c r="I18" i="13"/>
  <c r="E30" i="17" s="1"/>
  <c r="I29" i="13"/>
  <c r="E25" i="17" s="1"/>
  <c r="I10" i="12"/>
  <c r="E9" i="17" s="1"/>
  <c r="I22" i="13"/>
  <c r="E55" i="17" s="1"/>
  <c r="I7" i="12"/>
  <c r="E69" i="17" s="1"/>
  <c r="I6" i="12"/>
  <c r="E64" i="17" s="1"/>
  <c r="I17" i="13"/>
  <c r="E5" i="17" s="1"/>
  <c r="I16" i="13"/>
  <c r="E120" i="17" s="1"/>
  <c r="I9" i="12"/>
  <c r="E44" i="17" s="1"/>
  <c r="I8" i="12"/>
  <c r="E89" i="17" s="1"/>
  <c r="I13" i="13"/>
  <c r="E95" i="17" s="1"/>
  <c r="I9" i="13"/>
  <c r="E70" i="17" s="1"/>
  <c r="I12" i="13"/>
  <c r="E15" i="17" s="1"/>
  <c r="I4" i="12"/>
  <c r="E94" i="17" s="1"/>
  <c r="I5" i="12"/>
  <c r="E99" i="17" s="1"/>
  <c r="I14" i="13"/>
  <c r="E115" i="17" s="1"/>
  <c r="I11" i="13"/>
  <c r="E45" i="17" s="1"/>
  <c r="I15" i="13"/>
  <c r="E80" i="17" s="1"/>
  <c r="I10" i="13"/>
  <c r="E90" i="17" s="1"/>
  <c r="I6" i="13"/>
  <c r="E10" i="17" s="1"/>
  <c r="I7" i="13"/>
  <c r="E65" i="17" s="1"/>
  <c r="H59" i="17"/>
  <c r="B34" i="1"/>
  <c r="B19" i="2"/>
  <c r="B54" i="1"/>
  <c r="B18" i="1"/>
  <c r="B16" i="2"/>
  <c r="B70" i="1"/>
  <c r="B4" i="1"/>
  <c r="B72" i="1"/>
  <c r="B17" i="2"/>
  <c r="B8" i="1"/>
  <c r="R11" i="3"/>
  <c r="B22" i="2" s="1"/>
  <c r="B21" i="2"/>
  <c r="B85" i="1"/>
  <c r="M20" i="3"/>
  <c r="M27" i="3"/>
  <c r="B53" i="1"/>
  <c r="F59" i="17" l="1"/>
  <c r="F109" i="17"/>
  <c r="H109" i="17"/>
  <c r="H39" i="17"/>
  <c r="H34" i="17"/>
  <c r="F34" i="17"/>
  <c r="H4" i="17"/>
  <c r="H104" i="17"/>
  <c r="F104" i="17"/>
  <c r="F79" i="17"/>
  <c r="F19" i="17"/>
  <c r="H74" i="17"/>
  <c r="H19" i="17"/>
  <c r="H29" i="17"/>
  <c r="F84" i="17"/>
  <c r="H14" i="17"/>
  <c r="F114" i="17"/>
  <c r="H24" i="17"/>
  <c r="H54" i="17"/>
  <c r="F49" i="17"/>
  <c r="F29" i="17"/>
  <c r="H119" i="17"/>
  <c r="H49" i="17"/>
  <c r="F119" i="17"/>
  <c r="H114" i="17"/>
  <c r="H99" i="17"/>
  <c r="H89" i="17"/>
  <c r="F9" i="17"/>
  <c r="H69" i="17"/>
  <c r="F54" i="17"/>
  <c r="F14" i="17"/>
  <c r="F69" i="17"/>
  <c r="F89" i="17"/>
  <c r="H94" i="17"/>
  <c r="H44" i="17"/>
  <c r="F94" i="17"/>
  <c r="H64" i="17"/>
  <c r="F4" i="17"/>
  <c r="F44" i="17"/>
  <c r="F99" i="17"/>
  <c r="H79" i="17"/>
  <c r="F64" i="17"/>
  <c r="H9" i="17"/>
  <c r="M21" i="3"/>
  <c r="B41" i="1" s="1"/>
  <c r="B29" i="1"/>
  <c r="M28" i="3"/>
  <c r="B33" i="1"/>
  <c r="G94" i="17" l="1"/>
  <c r="G104" i="17"/>
  <c r="G79" i="17"/>
  <c r="G9" i="17"/>
  <c r="G54" i="17"/>
  <c r="G19" i="17"/>
  <c r="G64" i="17"/>
  <c r="G114" i="17"/>
  <c r="G24" i="17"/>
  <c r="G74" i="17"/>
  <c r="G109" i="17"/>
  <c r="G119" i="17"/>
  <c r="G4" i="17"/>
  <c r="G14" i="17"/>
  <c r="G44" i="17"/>
  <c r="G69" i="17"/>
  <c r="G34" i="17"/>
  <c r="G49" i="17"/>
  <c r="G39" i="17"/>
  <c r="G59" i="17"/>
  <c r="G89" i="17"/>
  <c r="G84" i="17"/>
  <c r="G99" i="17"/>
  <c r="G29" i="17"/>
  <c r="M29" i="3"/>
  <c r="B19" i="1" s="1"/>
  <c r="B15" i="1"/>
</calcChain>
</file>

<file path=xl/sharedStrings.xml><?xml version="1.0" encoding="utf-8"?>
<sst xmlns="http://schemas.openxmlformats.org/spreadsheetml/2006/main" count="891" uniqueCount="300">
  <si>
    <t>Bath</t>
  </si>
  <si>
    <t>VWH</t>
  </si>
  <si>
    <t>Riding Club</t>
  </si>
  <si>
    <t>Test</t>
  </si>
  <si>
    <t>Arena</t>
  </si>
  <si>
    <t>P2</t>
  </si>
  <si>
    <t>N27</t>
  </si>
  <si>
    <t>Carolyn Kitson</t>
  </si>
  <si>
    <t>Future Proposition</t>
  </si>
  <si>
    <t>Severn Vale</t>
  </si>
  <si>
    <t>N24</t>
  </si>
  <si>
    <t>Anneka Storey</t>
  </si>
  <si>
    <t>Arizona VDL</t>
  </si>
  <si>
    <t>Stacey Martin</t>
  </si>
  <si>
    <t>Ladykillers Little John</t>
  </si>
  <si>
    <t>Julian Minchin</t>
  </si>
  <si>
    <t>Veteran Horse</t>
  </si>
  <si>
    <t>Nickie Coombs</t>
  </si>
  <si>
    <t>Secret Expense</t>
  </si>
  <si>
    <t>Cotswold Edge</t>
  </si>
  <si>
    <t>Nietzsche</t>
  </si>
  <si>
    <t>Issy Gray</t>
  </si>
  <si>
    <t>Emma Wherry</t>
  </si>
  <si>
    <t>Bert</t>
  </si>
  <si>
    <t>Berkeley</t>
  </si>
  <si>
    <t>P13</t>
  </si>
  <si>
    <t>Ruth Alderman</t>
  </si>
  <si>
    <t>Tacuba</t>
  </si>
  <si>
    <t>Cheque - J A Scott £120</t>
  </si>
  <si>
    <t>Kennet Vale Prosecco</t>
  </si>
  <si>
    <t>Justine Scott</t>
  </si>
  <si>
    <t>Bradleystoke</t>
  </si>
  <si>
    <t>Melanie Lawless</t>
  </si>
  <si>
    <t>Fosters Boy</t>
  </si>
  <si>
    <t>Jill Beck</t>
  </si>
  <si>
    <t>Julie Bush</t>
  </si>
  <si>
    <t>Victory</t>
  </si>
  <si>
    <t>Attychree Prince</t>
  </si>
  <si>
    <t>Jo Calder</t>
  </si>
  <si>
    <t>Becks Smallman</t>
  </si>
  <si>
    <t>Becky Ormond</t>
  </si>
  <si>
    <t>Ridgeway Lady</t>
  </si>
  <si>
    <t>Flash Royale</t>
  </si>
  <si>
    <t>Qualm Affaire</t>
  </si>
  <si>
    <t>Kennet Vale Champagne</t>
  </si>
  <si>
    <t>Wessex Gold Aurum</t>
  </si>
  <si>
    <t>Wessex Gold Oro</t>
  </si>
  <si>
    <t>Wessex Gold</t>
  </si>
  <si>
    <t>Rider</t>
  </si>
  <si>
    <t>Horse</t>
  </si>
  <si>
    <t>Payment</t>
  </si>
  <si>
    <t>Warm Up / Multiple?</t>
  </si>
  <si>
    <t>Wendy Lappington</t>
  </si>
  <si>
    <t>Loxley Monkey</t>
  </si>
  <si>
    <t>Louise Kelly-Ramaer</t>
  </si>
  <si>
    <t>Splash</t>
  </si>
  <si>
    <t>Janet Stares</t>
  </si>
  <si>
    <t>Caminito</t>
  </si>
  <si>
    <t>Cheque - C P &amp; E J Stares £135</t>
  </si>
  <si>
    <t>Janet Schooling</t>
  </si>
  <si>
    <t>Stephanie Swadden</t>
  </si>
  <si>
    <t>Pink House Lady</t>
  </si>
  <si>
    <t>Kim Swift</t>
  </si>
  <si>
    <t>Atlas VI</t>
  </si>
  <si>
    <t>Abigail Evans</t>
  </si>
  <si>
    <t>Prince Zar</t>
  </si>
  <si>
    <t>WU - 2</t>
  </si>
  <si>
    <t>Cheque - C P &amp; E J Stares £10</t>
  </si>
  <si>
    <t>Veteran Horse Blue</t>
  </si>
  <si>
    <t>Veteran Horse Red</t>
  </si>
  <si>
    <t>Linda Knight</t>
  </si>
  <si>
    <t>Orchid</t>
  </si>
  <si>
    <t>Wadswick Ben</t>
  </si>
  <si>
    <t>Charlotte Alford</t>
  </si>
  <si>
    <t>Josie</t>
  </si>
  <si>
    <t>TBC</t>
  </si>
  <si>
    <t>Rachel Hawkins</t>
  </si>
  <si>
    <t>Royce</t>
  </si>
  <si>
    <t>Sue Hocking</t>
  </si>
  <si>
    <t>Welsh Harmony</t>
  </si>
  <si>
    <t>Kellie Clare</t>
  </si>
  <si>
    <t>Grace Taylor</t>
  </si>
  <si>
    <t>Nora</t>
  </si>
  <si>
    <t>Lorna Roberts</t>
  </si>
  <si>
    <t>Chester</t>
  </si>
  <si>
    <t>Early - travelling together</t>
  </si>
  <si>
    <t>Cheque - Miss G S Taylor £20</t>
  </si>
  <si>
    <t>Sue Jones</t>
  </si>
  <si>
    <t>Karen Messenger</t>
  </si>
  <si>
    <t>Bev Snarey</t>
  </si>
  <si>
    <t>Alison Brown</t>
  </si>
  <si>
    <t>Kiwi</t>
  </si>
  <si>
    <t>Rolo</t>
  </si>
  <si>
    <t>Unpaid</t>
  </si>
  <si>
    <t>Kelly Yeoman</t>
  </si>
  <si>
    <t>Huckleberry Finn</t>
  </si>
  <si>
    <t>Mandy Lee</t>
  </si>
  <si>
    <t>Maddie Lacey-Drake</t>
  </si>
  <si>
    <t>Jozka</t>
  </si>
  <si>
    <t>Wendy Barke</t>
  </si>
  <si>
    <t>Waylands Morning Sunshine</t>
  </si>
  <si>
    <t>Sue Portch</t>
  </si>
  <si>
    <t>Newsflash</t>
  </si>
  <si>
    <t>Sian Coles</t>
  </si>
  <si>
    <t>Jareka Kebero</t>
  </si>
  <si>
    <t>Severn Vale Red</t>
  </si>
  <si>
    <t>Severn Vale White</t>
  </si>
  <si>
    <t>Severn Vale Blue</t>
  </si>
  <si>
    <t>Cheque - Cotswold Edge RC £180</t>
  </si>
  <si>
    <t>Cheque - Veteran Horse RC £120</t>
  </si>
  <si>
    <t>Frances Palmer</t>
  </si>
  <si>
    <t>Gwennog Telynores</t>
  </si>
  <si>
    <t>Leanne Fitton</t>
  </si>
  <si>
    <t>Imperial Galaxy</t>
  </si>
  <si>
    <t>Bryony Jones</t>
  </si>
  <si>
    <t>Fairytail</t>
  </si>
  <si>
    <t>Chris Clark</t>
  </si>
  <si>
    <t>Croesant Caradog</t>
  </si>
  <si>
    <t>Cotswold Edge Red</t>
  </si>
  <si>
    <t>Cotswold Edge White</t>
  </si>
  <si>
    <t>Cotswold Edge Blue</t>
  </si>
  <si>
    <t>Kay Taylor</t>
  </si>
  <si>
    <t>George</t>
  </si>
  <si>
    <t>Shauna Rubery</t>
  </si>
  <si>
    <t>The Full Monty</t>
  </si>
  <si>
    <t>Francesca Dark</t>
  </si>
  <si>
    <t>Matcho</t>
  </si>
  <si>
    <t>Carol McDonagh</t>
  </si>
  <si>
    <t>Woody</t>
  </si>
  <si>
    <t>Amber Nethercott</t>
  </si>
  <si>
    <t>Hallstown Signet</t>
  </si>
  <si>
    <t>Rebels Irish Pride</t>
  </si>
  <si>
    <t>Multiple</t>
  </si>
  <si>
    <t>Stephanie Carter</t>
  </si>
  <si>
    <t>Alice</t>
  </si>
  <si>
    <t>Kings Leaze Orange</t>
  </si>
  <si>
    <t>Kings Leaze Purple</t>
  </si>
  <si>
    <t>Cheque - H M Godwin £120</t>
  </si>
  <si>
    <t>Janet Warren</t>
  </si>
  <si>
    <t>R Boycie</t>
  </si>
  <si>
    <t>Brooke Gardner-Woollen</t>
  </si>
  <si>
    <t>Golden Eagle II</t>
  </si>
  <si>
    <t>Abby Read</t>
  </si>
  <si>
    <t>Billy McRoy</t>
  </si>
  <si>
    <t>Sarah Palmer</t>
  </si>
  <si>
    <t>Whitehawk Drifter</t>
  </si>
  <si>
    <t>Adrian Palmer</t>
  </si>
  <si>
    <t>Chilli Pepper II</t>
  </si>
  <si>
    <t>Blackmoor Clover</t>
  </si>
  <si>
    <t>Corrie Hart</t>
  </si>
  <si>
    <t>Rebelleo</t>
  </si>
  <si>
    <t>Cheque - Mrs L Baggs £270</t>
  </si>
  <si>
    <t>Berkeley Red</t>
  </si>
  <si>
    <t>Berkeley White</t>
  </si>
  <si>
    <t>Berkeley Blue</t>
  </si>
  <si>
    <t>Berkeley Yellow</t>
  </si>
  <si>
    <t>Frampton</t>
  </si>
  <si>
    <t>Holly Winterton</t>
  </si>
  <si>
    <t>Wiggy</t>
  </si>
  <si>
    <t>Sam Staniforth</t>
  </si>
  <si>
    <t>Bahain Alice</t>
  </si>
  <si>
    <t>Emma Hussey-Yeo</t>
  </si>
  <si>
    <t>Tulira Robeen</t>
  </si>
  <si>
    <t>WU - 1</t>
  </si>
  <si>
    <t>Naomi Watkins</t>
  </si>
  <si>
    <t>Amanda Lomax</t>
  </si>
  <si>
    <t>Clyde</t>
  </si>
  <si>
    <t>Karen Gobey</t>
  </si>
  <si>
    <t>Innocent Violet</t>
  </si>
  <si>
    <t>Sue Meredith</t>
  </si>
  <si>
    <t>Boo Boo Booyakasha</t>
  </si>
  <si>
    <t>Laura Nelmes</t>
  </si>
  <si>
    <t>Home Farm Lily</t>
  </si>
  <si>
    <t>Shanice Walton</t>
  </si>
  <si>
    <t>Verdict</t>
  </si>
  <si>
    <t>Joanna Dyer</t>
  </si>
  <si>
    <t>Emerald Rose Tempest</t>
  </si>
  <si>
    <t>Ann Taylor</t>
  </si>
  <si>
    <t>Dee Hargreaves</t>
  </si>
  <si>
    <t>Tavahona</t>
  </si>
  <si>
    <t>Jackie Grose</t>
  </si>
  <si>
    <t>Gentle Warrior</t>
  </si>
  <si>
    <t>Renee Watkins</t>
  </si>
  <si>
    <t>Cheque - Swindon RC £120</t>
  </si>
  <si>
    <t>Sarah Halladey</t>
  </si>
  <si>
    <t>Silverio</t>
  </si>
  <si>
    <t>Jo Vincent</t>
  </si>
  <si>
    <t>Cundlegreen Alexander</t>
  </si>
  <si>
    <t>Lindsey Cook</t>
  </si>
  <si>
    <t>Laurozel Lucky Moonmist</t>
  </si>
  <si>
    <t>Angela Wright</t>
  </si>
  <si>
    <t>Urikaine</t>
  </si>
  <si>
    <t>Swindon Pink</t>
  </si>
  <si>
    <t>Swindon Purple</t>
  </si>
  <si>
    <t>Cavalier Galaxy</t>
  </si>
  <si>
    <t>Chess Master</t>
  </si>
  <si>
    <t>Toni Besley</t>
  </si>
  <si>
    <t>Bowood Top Cat</t>
  </si>
  <si>
    <t>Helen Vitale</t>
  </si>
  <si>
    <t>Harnells Erasmus</t>
  </si>
  <si>
    <t>Atlas</t>
  </si>
  <si>
    <t>Cheque - Mr R H &amp; Mrs K R Swift £10</t>
  </si>
  <si>
    <t>Janet Knight</t>
  </si>
  <si>
    <t>Johnny II</t>
  </si>
  <si>
    <t>Alexis Symes</t>
  </si>
  <si>
    <t>Glen Carter</t>
  </si>
  <si>
    <t>Georgina Bryce</t>
  </si>
  <si>
    <t>Trefaldwyn Dylan</t>
  </si>
  <si>
    <t>Has said will pay BACS</t>
  </si>
  <si>
    <t>Has said will BACS (part of Bath RC)</t>
  </si>
  <si>
    <t>BACS</t>
  </si>
  <si>
    <t>Pay on day</t>
  </si>
  <si>
    <t>WU - 1 (travel together - early)</t>
  </si>
  <si>
    <t>BACS - confirmed</t>
  </si>
  <si>
    <t>Rebecca Charley</t>
  </si>
  <si>
    <t>Never Call Me Madam</t>
  </si>
  <si>
    <t>Lindsay Cook</t>
  </si>
  <si>
    <t>Swindon</t>
  </si>
  <si>
    <t>Arena 1 - Prelim 13 (Warm Up) - Sec A</t>
  </si>
  <si>
    <t>Arena 1 - Prelim 2 (Q) - Sec B</t>
  </si>
  <si>
    <t>Arena 2 - Prelim 2 (Q) - Sec C</t>
  </si>
  <si>
    <t>Arena 2 - Novice 24 (Warm Up) - Sec D</t>
  </si>
  <si>
    <t>Arena 1 - Novice 27 (Q) - Sec E</t>
  </si>
  <si>
    <t>Arena 2 - Novice 27 (Q) - Sec F</t>
  </si>
  <si>
    <t>No</t>
  </si>
  <si>
    <t>Time</t>
  </si>
  <si>
    <t>BACS - 7/11/16 FFRC £180</t>
  </si>
  <si>
    <t>Frampton Amethysts</t>
  </si>
  <si>
    <t>Frampton Diamonds</t>
  </si>
  <si>
    <t>Holly Bamber</t>
  </si>
  <si>
    <t>Springtime Boy</t>
  </si>
  <si>
    <t>Melanie Glover</t>
  </si>
  <si>
    <t>Lakestreet Cool Guy</t>
  </si>
  <si>
    <t>Joanne Cole</t>
  </si>
  <si>
    <t>Busted Colours</t>
  </si>
  <si>
    <t>Linda Lovell</t>
  </si>
  <si>
    <t>Statesman VI</t>
  </si>
  <si>
    <t>Dawn James</t>
  </si>
  <si>
    <t>Premier Cru</t>
  </si>
  <si>
    <t>Holly Bragg</t>
  </si>
  <si>
    <t>Sandstorm</t>
  </si>
  <si>
    <t>Dana Parry</t>
  </si>
  <si>
    <t>Master Ming</t>
  </si>
  <si>
    <t>Carole Soormally</t>
  </si>
  <si>
    <t>Golden Cruise</t>
  </si>
  <si>
    <t>Nicola Massey</t>
  </si>
  <si>
    <t>Tiramisu</t>
  </si>
  <si>
    <t>Carole Wright</t>
  </si>
  <si>
    <t>Pauldarys Rebel X</t>
  </si>
  <si>
    <t>Barbara Anderson</t>
  </si>
  <si>
    <t>Penny Hall</t>
  </si>
  <si>
    <t>The Marsh Mallow</t>
  </si>
  <si>
    <t>Usha Boolaky</t>
  </si>
  <si>
    <t>Cantiamo</t>
  </si>
  <si>
    <t>Mariana Gaussen</t>
  </si>
  <si>
    <t>Porta Dela</t>
  </si>
  <si>
    <t>Sarah McMurray</t>
  </si>
  <si>
    <t>Super Love</t>
  </si>
  <si>
    <t>Strathmore Blackbird</t>
  </si>
  <si>
    <t>Polly Fews</t>
  </si>
  <si>
    <t>Jill McFarland</t>
  </si>
  <si>
    <t>Cheque - Mrs LJ &amp; BJ Cook £10</t>
  </si>
  <si>
    <t>Cheque - Mrs N Coombs</t>
  </si>
  <si>
    <t>Sophie Arundle</t>
  </si>
  <si>
    <t>Fiocco Blue D'Amerloo</t>
  </si>
  <si>
    <t>Jo Howse</t>
  </si>
  <si>
    <t>Paulbeg Miss Miller</t>
  </si>
  <si>
    <t>B</t>
  </si>
  <si>
    <t>C</t>
  </si>
  <si>
    <t>E</t>
  </si>
  <si>
    <t>F</t>
  </si>
  <si>
    <t>Section A - P13 (Warm-Up)</t>
  </si>
  <si>
    <t>Section D - N24 (Warm-Up)</t>
  </si>
  <si>
    <t>Number</t>
  </si>
  <si>
    <t>Mark</t>
  </si>
  <si>
    <t>%</t>
  </si>
  <si>
    <t>Place</t>
  </si>
  <si>
    <t>Team Place</t>
  </si>
  <si>
    <t>Coll.</t>
  </si>
  <si>
    <t>Team Pl.</t>
  </si>
  <si>
    <t>Team?</t>
  </si>
  <si>
    <t>Y</t>
  </si>
  <si>
    <t>Team Results</t>
  </si>
  <si>
    <t>Team Score</t>
  </si>
  <si>
    <t xml:space="preserve"> </t>
  </si>
  <si>
    <t>Emma Smith</t>
  </si>
  <si>
    <t>Irish Cream</t>
  </si>
  <si>
    <t>Maria Starr</t>
  </si>
  <si>
    <t>Barrenstown Mist</t>
  </si>
  <si>
    <t>Cobra Sporty</t>
  </si>
  <si>
    <t>W/D</t>
  </si>
  <si>
    <t>WD</t>
  </si>
  <si>
    <t>1st</t>
  </si>
  <si>
    <t>2nd</t>
  </si>
  <si>
    <t>3rd</t>
  </si>
  <si>
    <t>4th</t>
  </si>
  <si>
    <t>5th</t>
  </si>
  <si>
    <t>6th</t>
  </si>
  <si>
    <t>Louise Bibb</t>
  </si>
  <si>
    <t>Maverick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</si>
</sst>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3" fontId="0" fillId="0" borderId="0" xfId="1" applyFont="1"/>
    <xf numFmtId="0" fontId="0" fillId="0" borderId="0" xfId="0" applyFill="1" applyAlignment="1">
      <alignment horizontal="center"/>
    </xf>
    <xf numFmtId="43" fontId="0" fillId="0" borderId="0" xfId="1" applyFont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/>
    <xf numFmtId="43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65" fontId="10" fillId="0" borderId="2" xfId="1" applyNumberFormat="1" applyFont="1" applyBorder="1"/>
    <xf numFmtId="164" fontId="10" fillId="0" borderId="2" xfId="2" applyNumberFormat="1" applyFont="1" applyBorder="1"/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165" fontId="13" fillId="0" borderId="2" xfId="1" applyNumberFormat="1" applyFont="1" applyBorder="1"/>
    <xf numFmtId="164" fontId="13" fillId="0" borderId="2" xfId="2" applyNumberFormat="1" applyFont="1" applyBorder="1"/>
    <xf numFmtId="0" fontId="13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3" fillId="0" borderId="0" xfId="1" applyNumberFormat="1" applyFont="1" applyBorder="1"/>
    <xf numFmtId="0" fontId="11" fillId="0" borderId="0" xfId="0" applyFont="1" applyBorder="1"/>
    <xf numFmtId="0" fontId="13" fillId="0" borderId="5" xfId="1" applyNumberFormat="1" applyFont="1" applyBorder="1" applyAlignment="1">
      <alignment horizontal="center"/>
    </xf>
    <xf numFmtId="0" fontId="13" fillId="0" borderId="3" xfId="1" applyNumberFormat="1" applyFont="1" applyBorder="1" applyAlignment="1">
      <alignment horizontal="center"/>
    </xf>
    <xf numFmtId="0" fontId="13" fillId="0" borderId="6" xfId="1" applyNumberFormat="1" applyFont="1" applyBorder="1" applyAlignment="1">
      <alignment horizontal="center"/>
    </xf>
    <xf numFmtId="0" fontId="13" fillId="0" borderId="4" xfId="1" applyNumberFormat="1" applyFont="1" applyBorder="1" applyAlignment="1">
      <alignment horizontal="center"/>
    </xf>
    <xf numFmtId="0" fontId="13" fillId="0" borderId="7" xfId="1" applyNumberFormat="1" applyFont="1" applyBorder="1" applyAlignment="1">
      <alignment horizontal="center"/>
    </xf>
    <xf numFmtId="0" fontId="13" fillId="0" borderId="8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/>
    <xf numFmtId="164" fontId="11" fillId="0" borderId="0" xfId="0" applyNumberFormat="1" applyFont="1"/>
    <xf numFmtId="10" fontId="10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37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workbookViewId="0">
      <pane ySplit="1" topLeftCell="A26" activePane="bottomLeft" state="frozen"/>
      <selection pane="bottomLeft" activeCell="F43" sqref="F43"/>
    </sheetView>
  </sheetViews>
  <sheetFormatPr defaultRowHeight="15" outlineLevelRow="1" outlineLevelCol="1" x14ac:dyDescent="0.25"/>
  <cols>
    <col min="1" max="1" width="5.85546875" style="1" customWidth="1"/>
    <col min="2" max="2" width="7.5703125" style="5" customWidth="1"/>
    <col min="3" max="3" width="23.140625" style="1" bestFit="1" customWidth="1"/>
    <col min="4" max="4" width="7.28515625" style="1" customWidth="1"/>
    <col min="5" max="5" width="7.42578125" style="1" customWidth="1"/>
    <col min="6" max="6" width="23.5703125" style="1" customWidth="1"/>
    <col min="7" max="7" width="26.5703125" style="1" customWidth="1"/>
    <col min="8" max="8" width="28.42578125" style="1" customWidth="1" outlineLevel="1"/>
    <col min="9" max="9" width="9.5703125" style="1" customWidth="1" outlineLevel="1"/>
    <col min="10" max="10" width="30.28515625" style="1" customWidth="1" outlineLevel="1"/>
    <col min="11" max="16384" width="9.140625" style="1"/>
  </cols>
  <sheetData>
    <row r="1" spans="1:10" s="8" customFormat="1" x14ac:dyDescent="0.25">
      <c r="A1" s="9" t="s">
        <v>224</v>
      </c>
      <c r="B1" s="10" t="s">
        <v>225</v>
      </c>
      <c r="C1" s="9" t="s">
        <v>2</v>
      </c>
      <c r="D1" s="9" t="s">
        <v>3</v>
      </c>
      <c r="E1" s="9" t="s">
        <v>4</v>
      </c>
      <c r="F1" s="9" t="s">
        <v>48</v>
      </c>
      <c r="G1" s="9" t="s">
        <v>49</v>
      </c>
      <c r="H1" s="8" t="s">
        <v>51</v>
      </c>
      <c r="I1" s="8" t="s">
        <v>280</v>
      </c>
      <c r="J1" s="8" t="s">
        <v>50</v>
      </c>
    </row>
    <row r="2" spans="1:10" x14ac:dyDescent="0.25">
      <c r="A2" s="1">
        <v>134</v>
      </c>
      <c r="B2" s="5">
        <f>IFERROR(VLOOKUP(A2,Times!G:H,2,FALSE),"")</f>
        <v>11.480000000000002</v>
      </c>
      <c r="C2" s="1" t="s">
        <v>0</v>
      </c>
      <c r="D2" s="1" t="s">
        <v>5</v>
      </c>
      <c r="E2" s="1" t="s">
        <v>267</v>
      </c>
      <c r="F2" s="1" t="s">
        <v>202</v>
      </c>
      <c r="G2" s="1" t="s">
        <v>203</v>
      </c>
      <c r="I2" s="1" t="s">
        <v>281</v>
      </c>
      <c r="J2" s="2" t="s">
        <v>208</v>
      </c>
    </row>
    <row r="3" spans="1:10" x14ac:dyDescent="0.25">
      <c r="A3" s="1">
        <v>157</v>
      </c>
      <c r="B3" s="5">
        <f>IFERROR(VLOOKUP(A3,Times!L:M,2,FALSE),"")</f>
        <v>10.3</v>
      </c>
      <c r="C3" s="1" t="s">
        <v>0</v>
      </c>
      <c r="D3" s="1" t="s">
        <v>5</v>
      </c>
      <c r="E3" s="1" t="s">
        <v>268</v>
      </c>
      <c r="F3" s="1" t="s">
        <v>204</v>
      </c>
      <c r="G3" s="1" t="s">
        <v>205</v>
      </c>
      <c r="I3" s="1" t="s">
        <v>281</v>
      </c>
      <c r="J3" s="2" t="s">
        <v>208</v>
      </c>
    </row>
    <row r="4" spans="1:10" x14ac:dyDescent="0.25">
      <c r="A4" s="1">
        <v>34</v>
      </c>
      <c r="B4" s="5">
        <f>IFERROR(VLOOKUP(A4,Times!W:X,2,FALSE),"")</f>
        <v>13.120000000000001</v>
      </c>
      <c r="C4" s="1" t="s">
        <v>0</v>
      </c>
      <c r="D4" s="1" t="s">
        <v>6</v>
      </c>
      <c r="E4" s="1" t="s">
        <v>269</v>
      </c>
      <c r="F4" s="1" t="s">
        <v>206</v>
      </c>
      <c r="G4" s="1" t="s">
        <v>207</v>
      </c>
      <c r="I4" s="1" t="s">
        <v>281</v>
      </c>
      <c r="J4" s="2" t="s">
        <v>208</v>
      </c>
    </row>
    <row r="5" spans="1:10" x14ac:dyDescent="0.25">
      <c r="A5" s="1">
        <v>172</v>
      </c>
      <c r="B5" s="5">
        <f>IFERROR(VLOOKUP(A5,Times!AB:AC,2,FALSE),"")</f>
        <v>13.180000000000001</v>
      </c>
      <c r="C5" s="1" t="s">
        <v>0</v>
      </c>
      <c r="D5" s="1" t="s">
        <v>6</v>
      </c>
      <c r="E5" s="1" t="s">
        <v>270</v>
      </c>
      <c r="F5" s="1" t="s">
        <v>13</v>
      </c>
      <c r="G5" s="1" t="s">
        <v>14</v>
      </c>
      <c r="H5" s="1" t="s">
        <v>66</v>
      </c>
      <c r="I5" s="1" t="s">
        <v>281</v>
      </c>
      <c r="J5" s="2" t="s">
        <v>208</v>
      </c>
    </row>
    <row r="6" spans="1:10" x14ac:dyDescent="0.25">
      <c r="A6" s="1">
        <v>124</v>
      </c>
      <c r="B6" s="5">
        <f>IFERROR(VLOOKUP(A6,Times!G:H,2,FALSE),"")</f>
        <v>10.360000000000003</v>
      </c>
      <c r="C6" s="1" t="s">
        <v>152</v>
      </c>
      <c r="D6" s="1" t="s">
        <v>5</v>
      </c>
      <c r="E6" s="1" t="s">
        <v>267</v>
      </c>
      <c r="F6" s="1" t="s">
        <v>259</v>
      </c>
      <c r="I6" s="1" t="s">
        <v>281</v>
      </c>
      <c r="J6" s="1" t="s">
        <v>151</v>
      </c>
    </row>
    <row r="7" spans="1:10" x14ac:dyDescent="0.25">
      <c r="A7" s="1">
        <v>146</v>
      </c>
      <c r="B7" s="5">
        <f>IFERROR(VLOOKUP(A7,Times!L:M,2,FALSE),"")</f>
        <v>9.120000000000001</v>
      </c>
      <c r="C7" s="1" t="s">
        <v>152</v>
      </c>
      <c r="D7" s="1" t="s">
        <v>5</v>
      </c>
      <c r="E7" s="1" t="s">
        <v>268</v>
      </c>
      <c r="F7" s="1" t="s">
        <v>157</v>
      </c>
      <c r="G7" s="1" t="s">
        <v>158</v>
      </c>
      <c r="I7" s="1" t="s">
        <v>281</v>
      </c>
      <c r="J7" s="1" t="s">
        <v>151</v>
      </c>
    </row>
    <row r="8" spans="1:10" x14ac:dyDescent="0.25">
      <c r="A8" s="1">
        <v>57</v>
      </c>
      <c r="B8" s="5">
        <f>IFERROR(VLOOKUP(A8,Times!W:X,2,FALSE),"")</f>
        <v>13.480000000000004</v>
      </c>
      <c r="C8" s="1" t="s">
        <v>152</v>
      </c>
      <c r="D8" s="1" t="s">
        <v>6</v>
      </c>
      <c r="E8" s="1" t="s">
        <v>269</v>
      </c>
      <c r="F8" s="1" t="s">
        <v>159</v>
      </c>
      <c r="G8" s="1" t="s">
        <v>160</v>
      </c>
      <c r="I8" s="1" t="s">
        <v>281</v>
      </c>
      <c r="J8" s="1" t="s">
        <v>151</v>
      </c>
    </row>
    <row r="9" spans="1:10" x14ac:dyDescent="0.25">
      <c r="A9" s="1">
        <v>178</v>
      </c>
      <c r="B9" s="5">
        <f>IFERROR(VLOOKUP(A9,Times!AB:AC,2,FALSE),"")</f>
        <v>13.540000000000004</v>
      </c>
      <c r="C9" s="1" t="s">
        <v>152</v>
      </c>
      <c r="D9" s="1" t="s">
        <v>6</v>
      </c>
      <c r="E9" s="1" t="s">
        <v>270</v>
      </c>
      <c r="F9" s="1" t="s">
        <v>161</v>
      </c>
      <c r="I9" s="1" t="s">
        <v>281</v>
      </c>
      <c r="J9" s="1" t="s">
        <v>151</v>
      </c>
    </row>
    <row r="10" spans="1:10" x14ac:dyDescent="0.25">
      <c r="A10" s="1">
        <v>127</v>
      </c>
      <c r="B10" s="5">
        <f>IFERROR(VLOOKUP(A10,Times!G:H,2,FALSE),"")</f>
        <v>10.540000000000004</v>
      </c>
      <c r="C10" s="1" t="s">
        <v>153</v>
      </c>
      <c r="D10" s="1" t="s">
        <v>5</v>
      </c>
      <c r="E10" s="1" t="s">
        <v>267</v>
      </c>
      <c r="F10" s="1" t="s">
        <v>165</v>
      </c>
      <c r="G10" s="1" t="s">
        <v>166</v>
      </c>
      <c r="I10" s="1" t="s">
        <v>281</v>
      </c>
      <c r="J10" s="1" t="s">
        <v>151</v>
      </c>
    </row>
    <row r="11" spans="1:10" x14ac:dyDescent="0.25">
      <c r="A11" s="1">
        <v>152</v>
      </c>
      <c r="B11" s="5">
        <f>IFERROR(VLOOKUP(A11,Times!L:M,2,FALSE),"")</f>
        <v>9.480000000000004</v>
      </c>
      <c r="C11" s="1" t="s">
        <v>153</v>
      </c>
      <c r="D11" s="1" t="s">
        <v>5</v>
      </c>
      <c r="E11" s="1" t="s">
        <v>268</v>
      </c>
      <c r="F11" s="1" t="s">
        <v>285</v>
      </c>
      <c r="G11" s="1" t="s">
        <v>286</v>
      </c>
      <c r="I11" s="1" t="s">
        <v>281</v>
      </c>
      <c r="J11" s="1" t="s">
        <v>151</v>
      </c>
    </row>
    <row r="12" spans="1:10" x14ac:dyDescent="0.25">
      <c r="A12" s="1">
        <v>69</v>
      </c>
      <c r="B12" s="5">
        <f>IFERROR(VLOOKUP(A12,Times!W:X,2,FALSE),"")</f>
        <v>14.480000000000002</v>
      </c>
      <c r="C12" s="1" t="s">
        <v>153</v>
      </c>
      <c r="D12" s="1" t="s">
        <v>6</v>
      </c>
      <c r="E12" s="1" t="s">
        <v>269</v>
      </c>
      <c r="F12" s="1" t="s">
        <v>167</v>
      </c>
      <c r="G12" s="1" t="s">
        <v>168</v>
      </c>
      <c r="I12" s="1" t="s">
        <v>281</v>
      </c>
      <c r="J12" s="1" t="s">
        <v>151</v>
      </c>
    </row>
    <row r="13" spans="1:10" x14ac:dyDescent="0.25">
      <c r="A13" s="1">
        <v>186</v>
      </c>
      <c r="B13" s="5">
        <f>IFERROR(VLOOKUP(A13,Times!AB:AC,2,FALSE),"")</f>
        <v>14.540000000000003</v>
      </c>
      <c r="C13" s="1" t="s">
        <v>153</v>
      </c>
      <c r="D13" s="1" t="s">
        <v>6</v>
      </c>
      <c r="E13" s="1" t="s">
        <v>270</v>
      </c>
      <c r="F13" s="1" t="s">
        <v>169</v>
      </c>
      <c r="G13" s="1" t="s">
        <v>170</v>
      </c>
      <c r="I13" s="1" t="s">
        <v>281</v>
      </c>
      <c r="J13" s="1" t="s">
        <v>151</v>
      </c>
    </row>
    <row r="14" spans="1:10" x14ac:dyDescent="0.25">
      <c r="A14" s="1">
        <v>136</v>
      </c>
      <c r="B14" s="5">
        <f>IFERROR(VLOOKUP(A14,Times!G:H,2,FALSE),"")</f>
        <v>12</v>
      </c>
      <c r="C14" s="1" t="s">
        <v>154</v>
      </c>
      <c r="D14" s="1" t="s">
        <v>5</v>
      </c>
      <c r="E14" s="1" t="s">
        <v>267</v>
      </c>
      <c r="F14" s="1" t="s">
        <v>260</v>
      </c>
      <c r="I14" s="1" t="s">
        <v>281</v>
      </c>
      <c r="J14" s="1" t="s">
        <v>151</v>
      </c>
    </row>
    <row r="15" spans="1:10" x14ac:dyDescent="0.25">
      <c r="A15" s="1">
        <v>168</v>
      </c>
      <c r="B15" s="5">
        <f>IFERROR(VLOOKUP(A15,Times!L:M,2,FALSE),"")</f>
        <v>11.360000000000003</v>
      </c>
      <c r="C15" s="1" t="s">
        <v>154</v>
      </c>
      <c r="D15" s="1" t="s">
        <v>5</v>
      </c>
      <c r="E15" s="1" t="s">
        <v>268</v>
      </c>
      <c r="F15" s="1" t="s">
        <v>171</v>
      </c>
      <c r="G15" s="1" t="s">
        <v>172</v>
      </c>
      <c r="I15" s="1" t="s">
        <v>281</v>
      </c>
      <c r="J15" s="1" t="s">
        <v>151</v>
      </c>
    </row>
    <row r="16" spans="1:10" x14ac:dyDescent="0.25">
      <c r="A16" s="1">
        <v>60</v>
      </c>
      <c r="B16" s="5">
        <f>IFERROR(VLOOKUP(A16,Times!W:X,2,FALSE),"")</f>
        <v>14.06</v>
      </c>
      <c r="C16" s="1" t="s">
        <v>154</v>
      </c>
      <c r="D16" s="1" t="s">
        <v>6</v>
      </c>
      <c r="E16" s="1" t="s">
        <v>269</v>
      </c>
      <c r="F16" s="1" t="s">
        <v>173</v>
      </c>
      <c r="G16" s="1" t="s">
        <v>174</v>
      </c>
      <c r="I16" s="1" t="s">
        <v>281</v>
      </c>
      <c r="J16" s="1" t="s">
        <v>151</v>
      </c>
    </row>
    <row r="17" spans="1:11" x14ac:dyDescent="0.25">
      <c r="A17" s="1">
        <v>181</v>
      </c>
      <c r="B17" s="5">
        <f>IFERROR(VLOOKUP(A17,Times!AB:AC,2,FALSE),"")</f>
        <v>14.24</v>
      </c>
      <c r="C17" s="1" t="s">
        <v>154</v>
      </c>
      <c r="D17" s="1" t="s">
        <v>6</v>
      </c>
      <c r="E17" s="1" t="s">
        <v>270</v>
      </c>
      <c r="F17" s="1" t="s">
        <v>175</v>
      </c>
      <c r="G17" s="1" t="s">
        <v>176</v>
      </c>
      <c r="I17" s="1" t="s">
        <v>281</v>
      </c>
      <c r="J17" s="1" t="s">
        <v>151</v>
      </c>
    </row>
    <row r="18" spans="1:11" x14ac:dyDescent="0.25">
      <c r="A18" s="1">
        <v>138</v>
      </c>
      <c r="B18" s="5">
        <f>IFERROR(VLOOKUP(A18,Times!G:H,2,FALSE),"")</f>
        <v>12.120000000000001</v>
      </c>
      <c r="C18" s="1" t="s">
        <v>155</v>
      </c>
      <c r="D18" s="1" t="s">
        <v>5</v>
      </c>
      <c r="E18" s="1" t="s">
        <v>267</v>
      </c>
      <c r="F18" s="1" t="s">
        <v>177</v>
      </c>
      <c r="I18" s="1" t="s">
        <v>281</v>
      </c>
      <c r="J18" s="1" t="s">
        <v>151</v>
      </c>
    </row>
    <row r="19" spans="1:11" x14ac:dyDescent="0.25">
      <c r="A19" s="1">
        <v>169</v>
      </c>
      <c r="B19" s="5">
        <f>IFERROR(VLOOKUP(A19,Times!L:M,2,FALSE),"")</f>
        <v>11.420000000000003</v>
      </c>
      <c r="C19" s="1" t="s">
        <v>155</v>
      </c>
      <c r="D19" s="1" t="s">
        <v>5</v>
      </c>
      <c r="E19" s="1" t="s">
        <v>268</v>
      </c>
      <c r="F19" s="1" t="s">
        <v>178</v>
      </c>
      <c r="G19" s="1" t="s">
        <v>179</v>
      </c>
      <c r="I19" s="1" t="s">
        <v>281</v>
      </c>
      <c r="J19" s="1" t="s">
        <v>151</v>
      </c>
    </row>
    <row r="20" spans="1:11" x14ac:dyDescent="0.25">
      <c r="A20" s="1">
        <v>75</v>
      </c>
      <c r="B20" s="5">
        <f>IFERROR(VLOOKUP(A20,Times!W:X,2,FALSE),"")</f>
        <v>15.240000000000002</v>
      </c>
      <c r="C20" s="1" t="s">
        <v>155</v>
      </c>
      <c r="D20" s="1" t="s">
        <v>6</v>
      </c>
      <c r="E20" s="1" t="s">
        <v>269</v>
      </c>
      <c r="F20" s="1" t="s">
        <v>180</v>
      </c>
      <c r="G20" s="1" t="s">
        <v>181</v>
      </c>
      <c r="I20" s="1" t="s">
        <v>281</v>
      </c>
      <c r="J20" s="1" t="s">
        <v>151</v>
      </c>
    </row>
    <row r="21" spans="1:11" x14ac:dyDescent="0.25">
      <c r="A21" s="1">
        <v>192</v>
      </c>
      <c r="B21" s="5">
        <f>IFERROR(VLOOKUP(A21,Times!AB:AC,2,FALSE),"")</f>
        <v>15.300000000000002</v>
      </c>
      <c r="C21" s="1" t="s">
        <v>155</v>
      </c>
      <c r="D21" s="1" t="s">
        <v>6</v>
      </c>
      <c r="E21" s="1" t="s">
        <v>270</v>
      </c>
      <c r="F21" s="1" t="s">
        <v>182</v>
      </c>
      <c r="I21" s="1" t="s">
        <v>281</v>
      </c>
      <c r="J21" s="1" t="s">
        <v>151</v>
      </c>
    </row>
    <row r="22" spans="1:11" x14ac:dyDescent="0.25">
      <c r="A22" s="1">
        <v>148</v>
      </c>
      <c r="B22" s="5">
        <f>IFERROR(VLOOKUP(A22,Times!L:M,2,FALSE),"")</f>
        <v>9.240000000000002</v>
      </c>
      <c r="C22" s="1" t="s">
        <v>24</v>
      </c>
      <c r="D22" s="1" t="s">
        <v>5</v>
      </c>
      <c r="E22" s="1" t="s">
        <v>268</v>
      </c>
      <c r="F22" s="1" t="s">
        <v>22</v>
      </c>
      <c r="G22" s="1" t="s">
        <v>162</v>
      </c>
      <c r="H22" s="1" t="s">
        <v>163</v>
      </c>
      <c r="J22" s="1" t="s">
        <v>151</v>
      </c>
    </row>
    <row r="23" spans="1:11" x14ac:dyDescent="0.25">
      <c r="A23" s="1">
        <v>77</v>
      </c>
      <c r="B23" s="5">
        <f>IFERROR(VLOOKUP(A23,Times!W:X,2,FALSE),"")</f>
        <v>15.360000000000003</v>
      </c>
      <c r="C23" s="1" t="s">
        <v>24</v>
      </c>
      <c r="D23" s="1" t="s">
        <v>6</v>
      </c>
      <c r="E23" s="1" t="s">
        <v>269</v>
      </c>
      <c r="F23" s="1" t="s">
        <v>164</v>
      </c>
      <c r="J23" s="1" t="s">
        <v>151</v>
      </c>
    </row>
    <row r="24" spans="1:11" x14ac:dyDescent="0.25">
      <c r="A24" s="1">
        <v>129</v>
      </c>
      <c r="B24" s="5">
        <f>IFERROR(VLOOKUP(A24,Times!G:H,2,FALSE),"")</f>
        <v>11.06</v>
      </c>
      <c r="C24" s="1" t="s">
        <v>118</v>
      </c>
      <c r="D24" s="1" t="s">
        <v>5</v>
      </c>
      <c r="E24" s="1" t="s">
        <v>267</v>
      </c>
      <c r="F24" s="1" t="s">
        <v>110</v>
      </c>
      <c r="G24" s="1" t="s">
        <v>111</v>
      </c>
      <c r="I24" s="1" t="s">
        <v>281</v>
      </c>
      <c r="J24" s="1" t="s">
        <v>108</v>
      </c>
    </row>
    <row r="25" spans="1:11" x14ac:dyDescent="0.25">
      <c r="A25" s="1">
        <v>158</v>
      </c>
      <c r="B25" s="5">
        <f>IFERROR(VLOOKUP(A25,Times!L:M,2,FALSE),"")</f>
        <v>10.360000000000001</v>
      </c>
      <c r="C25" s="1" t="s">
        <v>118</v>
      </c>
      <c r="D25" s="1" t="s">
        <v>5</v>
      </c>
      <c r="E25" s="1" t="s">
        <v>268</v>
      </c>
      <c r="F25" s="1" t="s">
        <v>112</v>
      </c>
      <c r="G25" s="1" t="s">
        <v>113</v>
      </c>
      <c r="I25" s="1" t="s">
        <v>281</v>
      </c>
      <c r="J25" s="1" t="s">
        <v>108</v>
      </c>
    </row>
    <row r="26" spans="1:11" x14ac:dyDescent="0.25">
      <c r="A26" s="1">
        <v>76</v>
      </c>
      <c r="B26" s="5">
        <f>IFERROR(VLOOKUP(A26,Times!W:X,2,FALSE),"")</f>
        <v>15.300000000000002</v>
      </c>
      <c r="C26" s="1" t="s">
        <v>118</v>
      </c>
      <c r="D26" s="1" t="s">
        <v>6</v>
      </c>
      <c r="E26" s="1" t="s">
        <v>269</v>
      </c>
      <c r="F26" s="1" t="s">
        <v>114</v>
      </c>
      <c r="G26" s="1" t="s">
        <v>115</v>
      </c>
      <c r="I26" s="1" t="s">
        <v>281</v>
      </c>
      <c r="J26" s="1" t="s">
        <v>108</v>
      </c>
    </row>
    <row r="27" spans="1:11" x14ac:dyDescent="0.25">
      <c r="A27" s="1">
        <v>193</v>
      </c>
      <c r="B27" s="5">
        <f>IFERROR(VLOOKUP(A27,Times!AB:AC,2,FALSE),"")</f>
        <v>15.360000000000003</v>
      </c>
      <c r="C27" s="1" t="s">
        <v>118</v>
      </c>
      <c r="D27" s="1" t="s">
        <v>6</v>
      </c>
      <c r="E27" s="1" t="s">
        <v>270</v>
      </c>
      <c r="F27" s="1" t="s">
        <v>116</v>
      </c>
      <c r="G27" s="1" t="s">
        <v>117</v>
      </c>
      <c r="I27" s="1" t="s">
        <v>281</v>
      </c>
      <c r="J27" s="1" t="s">
        <v>108</v>
      </c>
    </row>
    <row r="28" spans="1:11" x14ac:dyDescent="0.25">
      <c r="A28" s="1">
        <v>131</v>
      </c>
      <c r="B28" s="5">
        <f>IFERROR(VLOOKUP(A28,Times!G:H,2,FALSE),"")</f>
        <v>11.3</v>
      </c>
      <c r="C28" s="1" t="s">
        <v>119</v>
      </c>
      <c r="D28" s="1" t="s">
        <v>5</v>
      </c>
      <c r="E28" s="1" t="s">
        <v>267</v>
      </c>
      <c r="F28" s="1" t="s">
        <v>121</v>
      </c>
      <c r="G28" s="1" t="s">
        <v>122</v>
      </c>
      <c r="I28" s="1" t="s">
        <v>281</v>
      </c>
      <c r="J28" s="1" t="s">
        <v>108</v>
      </c>
    </row>
    <row r="29" spans="1:11" x14ac:dyDescent="0.25">
      <c r="A29" s="1">
        <v>160</v>
      </c>
      <c r="B29" s="5">
        <f>IFERROR(VLOOKUP(A29,Times!L:M,2,FALSE),"")</f>
        <v>10.480000000000002</v>
      </c>
      <c r="C29" s="1" t="s">
        <v>119</v>
      </c>
      <c r="D29" s="1" t="s">
        <v>5</v>
      </c>
      <c r="E29" s="1" t="s">
        <v>268</v>
      </c>
      <c r="F29" s="1" t="s">
        <v>123</v>
      </c>
      <c r="G29" s="1" t="s">
        <v>124</v>
      </c>
      <c r="I29" s="1" t="s">
        <v>281</v>
      </c>
      <c r="J29" s="1" t="s">
        <v>108</v>
      </c>
      <c r="K29" s="1" t="s">
        <v>290</v>
      </c>
    </row>
    <row r="30" spans="1:11" x14ac:dyDescent="0.25">
      <c r="A30" s="1">
        <v>32</v>
      </c>
      <c r="B30" s="5">
        <f>IFERROR(VLOOKUP(A30,Times!W:X,2,FALSE),"")</f>
        <v>13</v>
      </c>
      <c r="C30" s="1" t="s">
        <v>119</v>
      </c>
      <c r="D30" s="1" t="s">
        <v>6</v>
      </c>
      <c r="E30" s="1" t="s">
        <v>269</v>
      </c>
      <c r="F30" s="1" t="s">
        <v>125</v>
      </c>
      <c r="G30" s="1" t="s">
        <v>126</v>
      </c>
      <c r="H30" s="1" t="s">
        <v>132</v>
      </c>
      <c r="I30" s="1" t="s">
        <v>281</v>
      </c>
      <c r="J30" s="1" t="s">
        <v>108</v>
      </c>
    </row>
    <row r="31" spans="1:11" x14ac:dyDescent="0.25">
      <c r="A31" s="1">
        <v>170</v>
      </c>
      <c r="B31" s="5">
        <f>IFERROR(VLOOKUP(A31,Times!AB:AC,2,FALSE),"")</f>
        <v>13.06</v>
      </c>
      <c r="C31" s="1" t="s">
        <v>119</v>
      </c>
      <c r="D31" s="1" t="s">
        <v>6</v>
      </c>
      <c r="E31" s="1" t="s">
        <v>270</v>
      </c>
      <c r="F31" s="1" t="s">
        <v>127</v>
      </c>
      <c r="G31" s="1" t="s">
        <v>128</v>
      </c>
      <c r="I31" s="1" t="s">
        <v>281</v>
      </c>
      <c r="J31" s="1" t="s">
        <v>108</v>
      </c>
    </row>
    <row r="32" spans="1:11" x14ac:dyDescent="0.25">
      <c r="A32" s="1">
        <v>140</v>
      </c>
      <c r="B32" s="5">
        <f>IFERROR(VLOOKUP(A32,Times!G:H,2,FALSE),"")</f>
        <v>12.240000000000002</v>
      </c>
      <c r="C32" s="1" t="s">
        <v>120</v>
      </c>
      <c r="D32" s="1" t="s">
        <v>5</v>
      </c>
      <c r="E32" s="1" t="s">
        <v>267</v>
      </c>
      <c r="F32" s="1" t="s">
        <v>129</v>
      </c>
      <c r="G32" s="1" t="s">
        <v>130</v>
      </c>
      <c r="I32" s="1" t="s">
        <v>281</v>
      </c>
      <c r="J32" s="1" t="s">
        <v>108</v>
      </c>
    </row>
    <row r="33" spans="1:10" x14ac:dyDescent="0.25">
      <c r="A33" s="1">
        <v>167</v>
      </c>
      <c r="B33" s="5">
        <f>IFERROR(VLOOKUP(A33,Times!L:M,2,FALSE),"")</f>
        <v>11.300000000000002</v>
      </c>
      <c r="C33" s="1" t="s">
        <v>120</v>
      </c>
      <c r="D33" s="1" t="s">
        <v>5</v>
      </c>
      <c r="E33" s="1" t="s">
        <v>268</v>
      </c>
      <c r="F33" s="1" t="s">
        <v>125</v>
      </c>
      <c r="G33" s="1" t="s">
        <v>131</v>
      </c>
      <c r="H33" s="1" t="s">
        <v>132</v>
      </c>
      <c r="I33" s="1" t="s">
        <v>281</v>
      </c>
      <c r="J33" s="1" t="s">
        <v>108</v>
      </c>
    </row>
    <row r="34" spans="1:10" x14ac:dyDescent="0.25">
      <c r="A34" s="1">
        <v>36</v>
      </c>
      <c r="B34" s="5">
        <f>IFERROR(VLOOKUP(A34,Times!W:X,2,FALSE),"")</f>
        <v>13.240000000000002</v>
      </c>
      <c r="C34" s="1" t="s">
        <v>120</v>
      </c>
      <c r="D34" s="1" t="s">
        <v>6</v>
      </c>
      <c r="E34" s="1" t="s">
        <v>269</v>
      </c>
      <c r="F34" s="1" t="s">
        <v>133</v>
      </c>
      <c r="G34" s="1" t="s">
        <v>134</v>
      </c>
      <c r="I34" s="1" t="s">
        <v>281</v>
      </c>
      <c r="J34" s="1" t="s">
        <v>108</v>
      </c>
    </row>
    <row r="35" spans="1:10" x14ac:dyDescent="0.25">
      <c r="A35" s="1">
        <v>174</v>
      </c>
      <c r="B35" s="5">
        <f>IFERROR(VLOOKUP(A35,Times!AB:AC,2,FALSE),"")</f>
        <v>13.300000000000002</v>
      </c>
      <c r="C35" s="1" t="s">
        <v>120</v>
      </c>
      <c r="D35" s="1" t="s">
        <v>6</v>
      </c>
      <c r="E35" s="1" t="s">
        <v>270</v>
      </c>
      <c r="F35" s="1" t="s">
        <v>21</v>
      </c>
      <c r="G35" s="1" t="s">
        <v>20</v>
      </c>
      <c r="H35" s="1" t="s">
        <v>66</v>
      </c>
      <c r="I35" s="1" t="s">
        <v>281</v>
      </c>
      <c r="J35" s="1" t="s">
        <v>108</v>
      </c>
    </row>
    <row r="36" spans="1:10" x14ac:dyDescent="0.25">
      <c r="A36" s="1">
        <v>123</v>
      </c>
      <c r="B36" s="5">
        <f>IFERROR(VLOOKUP(A36,Times!G:H,2,FALSE),"")</f>
        <v>10.300000000000002</v>
      </c>
      <c r="C36" s="1" t="s">
        <v>228</v>
      </c>
      <c r="D36" s="1" t="s">
        <v>5</v>
      </c>
      <c r="E36" s="1" t="s">
        <v>267</v>
      </c>
      <c r="F36" s="1" t="s">
        <v>231</v>
      </c>
      <c r="G36" s="1" t="s">
        <v>232</v>
      </c>
      <c r="I36" s="1" t="s">
        <v>281</v>
      </c>
      <c r="J36" s="1" t="s">
        <v>226</v>
      </c>
    </row>
    <row r="37" spans="1:10" x14ac:dyDescent="0.25">
      <c r="A37" s="1">
        <v>151</v>
      </c>
      <c r="B37" s="5">
        <f>IFERROR(VLOOKUP(A37,Times!L:M,2,FALSE),"")</f>
        <v>9.4200000000000035</v>
      </c>
      <c r="C37" s="1" t="s">
        <v>228</v>
      </c>
      <c r="D37" s="1" t="s">
        <v>5</v>
      </c>
      <c r="E37" s="1" t="s">
        <v>268</v>
      </c>
      <c r="F37" s="1" t="s">
        <v>233</v>
      </c>
      <c r="G37" s="1" t="s">
        <v>234</v>
      </c>
      <c r="I37" s="1" t="s">
        <v>281</v>
      </c>
      <c r="J37" s="1" t="s">
        <v>226</v>
      </c>
    </row>
    <row r="38" spans="1:10" x14ac:dyDescent="0.25">
      <c r="A38" s="1">
        <v>59</v>
      </c>
      <c r="B38" s="5">
        <f>IFERROR(VLOOKUP(A38,Times!W:X,2,FALSE),"")</f>
        <v>14</v>
      </c>
      <c r="C38" s="1" t="s">
        <v>228</v>
      </c>
      <c r="D38" s="1" t="s">
        <v>6</v>
      </c>
      <c r="E38" s="1" t="s">
        <v>269</v>
      </c>
      <c r="F38" s="1" t="s">
        <v>235</v>
      </c>
      <c r="G38" s="1" t="s">
        <v>236</v>
      </c>
      <c r="I38" s="1" t="s">
        <v>281</v>
      </c>
      <c r="J38" s="1" t="s">
        <v>226</v>
      </c>
    </row>
    <row r="39" spans="1:10" x14ac:dyDescent="0.25">
      <c r="A39" s="1">
        <v>180</v>
      </c>
      <c r="B39" s="5">
        <f>IFERROR(VLOOKUP(A39,Times!AB:AC,2,FALSE),"")</f>
        <v>14.06</v>
      </c>
      <c r="C39" s="1" t="s">
        <v>228</v>
      </c>
      <c r="D39" s="1" t="s">
        <v>6</v>
      </c>
      <c r="E39" s="1" t="s">
        <v>270</v>
      </c>
      <c r="F39" s="1" t="s">
        <v>214</v>
      </c>
      <c r="G39" s="1" t="s">
        <v>215</v>
      </c>
      <c r="I39" s="1" t="s">
        <v>281</v>
      </c>
      <c r="J39" s="1" t="s">
        <v>226</v>
      </c>
    </row>
    <row r="40" spans="1:10" x14ac:dyDescent="0.25">
      <c r="A40" s="1">
        <v>126</v>
      </c>
      <c r="B40" s="5">
        <f>IFERROR(VLOOKUP(A40,Times!G:H,2,FALSE),"")</f>
        <v>10.480000000000004</v>
      </c>
      <c r="C40" s="1" t="s">
        <v>227</v>
      </c>
      <c r="D40" s="1" t="s">
        <v>5</v>
      </c>
      <c r="E40" s="1" t="s">
        <v>267</v>
      </c>
      <c r="F40" s="1" t="s">
        <v>229</v>
      </c>
      <c r="G40" s="1" t="s">
        <v>230</v>
      </c>
      <c r="I40" s="1" t="s">
        <v>281</v>
      </c>
      <c r="J40" s="1" t="s">
        <v>226</v>
      </c>
    </row>
    <row r="41" spans="1:10" x14ac:dyDescent="0.25">
      <c r="A41" s="1">
        <v>161</v>
      </c>
      <c r="B41" s="5">
        <f>IFERROR(VLOOKUP(A41,Times!L:M,2,FALSE),"")</f>
        <v>10.540000000000003</v>
      </c>
      <c r="C41" s="1" t="s">
        <v>227</v>
      </c>
      <c r="D41" s="1" t="s">
        <v>5</v>
      </c>
      <c r="E41" s="1" t="s">
        <v>268</v>
      </c>
      <c r="F41" s="1" t="s">
        <v>237</v>
      </c>
      <c r="G41" s="1" t="s">
        <v>238</v>
      </c>
      <c r="I41" s="1" t="s">
        <v>281</v>
      </c>
      <c r="J41" s="1" t="s">
        <v>226</v>
      </c>
    </row>
    <row r="42" spans="1:10" x14ac:dyDescent="0.25">
      <c r="A42" s="1">
        <v>71</v>
      </c>
      <c r="B42" s="5">
        <f>IFERROR(VLOOKUP(A42,Times!W:X,2,FALSE),"")</f>
        <v>15</v>
      </c>
      <c r="C42" s="1" t="s">
        <v>227</v>
      </c>
      <c r="D42" s="1" t="s">
        <v>6</v>
      </c>
      <c r="E42" s="1" t="s">
        <v>269</v>
      </c>
      <c r="F42" s="1" t="s">
        <v>239</v>
      </c>
      <c r="G42" s="1" t="s">
        <v>240</v>
      </c>
      <c r="I42" s="1" t="s">
        <v>281</v>
      </c>
      <c r="J42" s="1" t="s">
        <v>226</v>
      </c>
    </row>
    <row r="43" spans="1:10" x14ac:dyDescent="0.25">
      <c r="A43" s="1">
        <v>188</v>
      </c>
      <c r="B43" s="5">
        <f>IFERROR(VLOOKUP(A43,Times!AB:AC,2,FALSE),"")</f>
        <v>15.06</v>
      </c>
      <c r="C43" s="1" t="s">
        <v>227</v>
      </c>
      <c r="D43" s="1" t="s">
        <v>6</v>
      </c>
      <c r="E43" s="1" t="s">
        <v>270</v>
      </c>
      <c r="F43" s="1" t="s">
        <v>241</v>
      </c>
      <c r="G43" s="1" t="s">
        <v>242</v>
      </c>
      <c r="I43" s="1" t="s">
        <v>281</v>
      </c>
      <c r="J43" s="1" t="s">
        <v>226</v>
      </c>
    </row>
    <row r="44" spans="1:10" x14ac:dyDescent="0.25">
      <c r="A44" s="1">
        <v>142</v>
      </c>
      <c r="B44" s="5">
        <f>IFERROR(VLOOKUP(A44,Times!G:H,2,FALSE),"")</f>
        <v>12.360000000000003</v>
      </c>
      <c r="C44" s="1" t="s">
        <v>156</v>
      </c>
      <c r="D44" s="1" t="s">
        <v>5</v>
      </c>
      <c r="E44" s="1" t="s">
        <v>267</v>
      </c>
      <c r="F44" s="1" t="s">
        <v>243</v>
      </c>
      <c r="G44" s="1" t="s">
        <v>244</v>
      </c>
      <c r="J44" s="1" t="s">
        <v>226</v>
      </c>
    </row>
    <row r="45" spans="1:10" x14ac:dyDescent="0.25">
      <c r="A45" s="1">
        <v>144</v>
      </c>
      <c r="B45" s="5">
        <f>IFERROR(VLOOKUP(A45,Times!L:M,2,FALSE),"")</f>
        <v>9</v>
      </c>
      <c r="C45" s="1" t="s">
        <v>156</v>
      </c>
      <c r="D45" s="1" t="s">
        <v>5</v>
      </c>
      <c r="E45" s="1" t="s">
        <v>268</v>
      </c>
      <c r="F45" s="1" t="s">
        <v>245</v>
      </c>
      <c r="G45" s="1" t="s">
        <v>246</v>
      </c>
      <c r="J45" s="1" t="s">
        <v>226</v>
      </c>
    </row>
    <row r="46" spans="1:10" x14ac:dyDescent="0.25">
      <c r="A46" s="1">
        <v>143</v>
      </c>
      <c r="B46" s="5">
        <f>IFERROR(VLOOKUP(A46,Times!G:H,2,FALSE),"")</f>
        <v>12.420000000000003</v>
      </c>
      <c r="C46" s="1" t="s">
        <v>156</v>
      </c>
      <c r="D46" s="1" t="s">
        <v>5</v>
      </c>
      <c r="E46" s="1" t="s">
        <v>267</v>
      </c>
      <c r="F46" s="1" t="s">
        <v>247</v>
      </c>
      <c r="G46" s="1" t="s">
        <v>248</v>
      </c>
      <c r="J46" s="1" t="s">
        <v>226</v>
      </c>
    </row>
    <row r="47" spans="1:10" x14ac:dyDescent="0.25">
      <c r="A47" s="1">
        <v>145</v>
      </c>
      <c r="B47" s="5">
        <f>IFERROR(VLOOKUP(A47,Times!L:M,2,FALSE),"")</f>
        <v>9.06</v>
      </c>
      <c r="C47" s="1" t="s">
        <v>156</v>
      </c>
      <c r="D47" s="1" t="s">
        <v>5</v>
      </c>
      <c r="E47" s="1" t="s">
        <v>268</v>
      </c>
      <c r="F47" s="1" t="s">
        <v>249</v>
      </c>
      <c r="G47" s="4" t="s">
        <v>258</v>
      </c>
      <c r="J47" s="1" t="s">
        <v>226</v>
      </c>
    </row>
    <row r="48" spans="1:10" x14ac:dyDescent="0.25">
      <c r="A48" s="1">
        <v>133</v>
      </c>
      <c r="B48" s="5">
        <f>IFERROR(VLOOKUP(A48,Times!G:H,2,FALSE),"")</f>
        <v>11.420000000000002</v>
      </c>
      <c r="C48" s="1" t="s">
        <v>29</v>
      </c>
      <c r="D48" s="1" t="s">
        <v>5</v>
      </c>
      <c r="E48" s="1" t="s">
        <v>267</v>
      </c>
      <c r="F48" s="1" t="s">
        <v>30</v>
      </c>
      <c r="G48" s="1" t="s">
        <v>31</v>
      </c>
      <c r="I48" s="1" t="s">
        <v>281</v>
      </c>
      <c r="J48" s="1" t="s">
        <v>28</v>
      </c>
    </row>
    <row r="49" spans="1:10" x14ac:dyDescent="0.25">
      <c r="A49" s="1">
        <v>162</v>
      </c>
      <c r="B49" s="5">
        <f>IFERROR(VLOOKUP(A49,Times!L:M,2,FALSE),"")</f>
        <v>11</v>
      </c>
      <c r="C49" s="1" t="s">
        <v>29</v>
      </c>
      <c r="D49" s="1" t="s">
        <v>5</v>
      </c>
      <c r="E49" s="1" t="s">
        <v>268</v>
      </c>
      <c r="F49" s="1" t="s">
        <v>32</v>
      </c>
      <c r="G49" s="1" t="s">
        <v>33</v>
      </c>
      <c r="I49" s="1" t="s">
        <v>281</v>
      </c>
      <c r="J49" s="1" t="s">
        <v>28</v>
      </c>
    </row>
    <row r="50" spans="1:10" x14ac:dyDescent="0.25">
      <c r="A50" s="1">
        <v>65</v>
      </c>
      <c r="B50" s="5">
        <f>IFERROR(VLOOKUP(A50,Times!W:X,2,FALSE),"")</f>
        <v>14.24</v>
      </c>
      <c r="C50" s="1" t="s">
        <v>29</v>
      </c>
      <c r="D50" s="1" t="s">
        <v>6</v>
      </c>
      <c r="E50" s="1" t="s">
        <v>269</v>
      </c>
      <c r="F50" s="1" t="s">
        <v>34</v>
      </c>
      <c r="G50" s="1" t="s">
        <v>36</v>
      </c>
      <c r="I50" s="1" t="s">
        <v>281</v>
      </c>
      <c r="J50" s="1" t="s">
        <v>28</v>
      </c>
    </row>
    <row r="51" spans="1:10" x14ac:dyDescent="0.25">
      <c r="A51" s="1">
        <v>179</v>
      </c>
      <c r="B51" s="5">
        <f>IFERROR(VLOOKUP(A51,Times!AB:AC,2,FALSE),"")</f>
        <v>14</v>
      </c>
      <c r="C51" s="1" t="s">
        <v>29</v>
      </c>
      <c r="D51" s="1" t="s">
        <v>6</v>
      </c>
      <c r="E51" s="1" t="s">
        <v>270</v>
      </c>
      <c r="F51" s="1" t="s">
        <v>35</v>
      </c>
      <c r="G51" s="1" t="s">
        <v>37</v>
      </c>
      <c r="I51" s="1" t="s">
        <v>281</v>
      </c>
      <c r="J51" s="1" t="s">
        <v>28</v>
      </c>
    </row>
    <row r="52" spans="1:10" x14ac:dyDescent="0.25">
      <c r="A52" s="1">
        <v>135</v>
      </c>
      <c r="B52" s="5">
        <f>IFERROR(VLOOKUP(A52,Times!G:H,2,FALSE),"")</f>
        <v>11.540000000000003</v>
      </c>
      <c r="C52" s="1" t="s">
        <v>44</v>
      </c>
      <c r="D52" s="1" t="s">
        <v>5</v>
      </c>
      <c r="E52" s="1" t="s">
        <v>267</v>
      </c>
      <c r="F52" s="1" t="s">
        <v>39</v>
      </c>
      <c r="G52" s="1" t="s">
        <v>42</v>
      </c>
      <c r="I52" s="1" t="s">
        <v>281</v>
      </c>
      <c r="J52" s="1" t="s">
        <v>28</v>
      </c>
    </row>
    <row r="53" spans="1:10" x14ac:dyDescent="0.25">
      <c r="A53" s="1">
        <v>166</v>
      </c>
      <c r="B53" s="5">
        <f>IFERROR(VLOOKUP(A53,Times!L:M,2,FALSE),"")</f>
        <v>11.240000000000002</v>
      </c>
      <c r="C53" s="1" t="s">
        <v>44</v>
      </c>
      <c r="D53" s="1" t="s">
        <v>5</v>
      </c>
      <c r="E53" s="1" t="s">
        <v>268</v>
      </c>
      <c r="F53" s="1" t="s">
        <v>38</v>
      </c>
      <c r="G53" s="1" t="s">
        <v>41</v>
      </c>
      <c r="I53" s="1" t="s">
        <v>281</v>
      </c>
      <c r="J53" s="1" t="s">
        <v>28</v>
      </c>
    </row>
    <row r="54" spans="1:10" x14ac:dyDescent="0.25">
      <c r="A54" s="1">
        <v>68</v>
      </c>
      <c r="B54" s="5">
        <f>IFERROR(VLOOKUP(A54,Times!W:X,2,FALSE),"")</f>
        <v>14.420000000000002</v>
      </c>
      <c r="C54" s="1" t="s">
        <v>44</v>
      </c>
      <c r="D54" s="1" t="s">
        <v>6</v>
      </c>
      <c r="E54" s="1" t="s">
        <v>269</v>
      </c>
      <c r="F54" s="1" t="s">
        <v>40</v>
      </c>
      <c r="G54" s="1" t="s">
        <v>43</v>
      </c>
      <c r="I54" s="1" t="s">
        <v>281</v>
      </c>
      <c r="J54" s="1" t="s">
        <v>28</v>
      </c>
    </row>
    <row r="55" spans="1:10" x14ac:dyDescent="0.25">
      <c r="A55" s="1">
        <v>185</v>
      </c>
      <c r="B55" s="5">
        <f>IFERROR(VLOOKUP(A55,Times!AB:AC,2,FALSE),"")</f>
        <v>14.480000000000002</v>
      </c>
      <c r="C55" s="1" t="s">
        <v>44</v>
      </c>
      <c r="D55" s="1" t="s">
        <v>6</v>
      </c>
      <c r="E55" s="1" t="s">
        <v>270</v>
      </c>
      <c r="F55" s="1" t="s">
        <v>263</v>
      </c>
      <c r="G55" s="1" t="s">
        <v>264</v>
      </c>
      <c r="I55" s="1" t="s">
        <v>281</v>
      </c>
      <c r="J55" s="1" t="s">
        <v>28</v>
      </c>
    </row>
    <row r="56" spans="1:10" x14ac:dyDescent="0.25">
      <c r="A56" s="1">
        <v>120</v>
      </c>
      <c r="B56" s="5">
        <f>IFERROR(VLOOKUP(A56,Times!G:H,2,FALSE),"")</f>
        <v>10.120000000000001</v>
      </c>
      <c r="C56" s="1" t="s">
        <v>135</v>
      </c>
      <c r="D56" s="1" t="s">
        <v>5</v>
      </c>
      <c r="E56" s="1" t="s">
        <v>267</v>
      </c>
      <c r="F56" s="1" t="s">
        <v>17</v>
      </c>
      <c r="G56" s="1" t="s">
        <v>18</v>
      </c>
      <c r="H56" s="1" t="s">
        <v>163</v>
      </c>
      <c r="I56" s="1" t="s">
        <v>281</v>
      </c>
      <c r="J56" s="1" t="s">
        <v>137</v>
      </c>
    </row>
    <row r="57" spans="1:10" x14ac:dyDescent="0.25">
      <c r="A57" s="1">
        <v>147</v>
      </c>
      <c r="B57" s="5">
        <f>IFERROR(VLOOKUP(A57,Times!L:M,2,FALSE),"")</f>
        <v>9.1800000000000015</v>
      </c>
      <c r="C57" s="1" t="s">
        <v>135</v>
      </c>
      <c r="D57" s="1" t="s">
        <v>5</v>
      </c>
      <c r="E57" s="1" t="s">
        <v>268</v>
      </c>
      <c r="F57" s="1" t="s">
        <v>138</v>
      </c>
      <c r="G57" s="1" t="s">
        <v>139</v>
      </c>
      <c r="I57" s="1" t="s">
        <v>281</v>
      </c>
      <c r="J57" s="1" t="s">
        <v>137</v>
      </c>
    </row>
    <row r="58" spans="1:10" x14ac:dyDescent="0.25">
      <c r="A58" s="1">
        <v>58</v>
      </c>
      <c r="B58" s="5">
        <f>IFERROR(VLOOKUP(A58,Times!W:X,2,FALSE),"")</f>
        <v>13.540000000000004</v>
      </c>
      <c r="C58" s="1" t="s">
        <v>135</v>
      </c>
      <c r="D58" s="1" t="s">
        <v>6</v>
      </c>
      <c r="E58" s="1" t="s">
        <v>269</v>
      </c>
      <c r="F58" s="1" t="s">
        <v>140</v>
      </c>
      <c r="G58" s="1" t="s">
        <v>141</v>
      </c>
      <c r="I58" s="1" t="s">
        <v>281</v>
      </c>
      <c r="J58" s="1" t="s">
        <v>137</v>
      </c>
    </row>
    <row r="59" spans="1:10" x14ac:dyDescent="0.25">
      <c r="A59" s="1">
        <v>175</v>
      </c>
      <c r="B59" s="5">
        <f>IFERROR(VLOOKUP(A59,Times!AB:AC,2,FALSE),"")</f>
        <v>13.360000000000003</v>
      </c>
      <c r="C59" s="1" t="s">
        <v>135</v>
      </c>
      <c r="D59" s="1" t="s">
        <v>6</v>
      </c>
      <c r="E59" s="1" t="s">
        <v>270</v>
      </c>
      <c r="F59" s="1" t="s">
        <v>142</v>
      </c>
      <c r="G59" s="1" t="s">
        <v>143</v>
      </c>
      <c r="H59" s="1" t="s">
        <v>132</v>
      </c>
      <c r="I59" s="1" t="s">
        <v>281</v>
      </c>
      <c r="J59" s="1" t="s">
        <v>137</v>
      </c>
    </row>
    <row r="60" spans="1:10" x14ac:dyDescent="0.25">
      <c r="A60" s="1">
        <v>121</v>
      </c>
      <c r="B60" s="5">
        <f>IFERROR(VLOOKUP(A60,Times!G:H,2,FALSE),"")</f>
        <v>10.180000000000001</v>
      </c>
      <c r="C60" s="1" t="s">
        <v>136</v>
      </c>
      <c r="D60" s="1" t="s">
        <v>5</v>
      </c>
      <c r="E60" s="1" t="s">
        <v>267</v>
      </c>
      <c r="F60" s="1" t="s">
        <v>144</v>
      </c>
      <c r="G60" s="1" t="s">
        <v>145</v>
      </c>
      <c r="I60" s="1" t="s">
        <v>281</v>
      </c>
      <c r="J60" s="1" t="s">
        <v>137</v>
      </c>
    </row>
    <row r="61" spans="1:10" x14ac:dyDescent="0.25">
      <c r="A61" s="1">
        <v>149</v>
      </c>
      <c r="B61" s="5">
        <f>IFERROR(VLOOKUP(A61,Times!L:M,2,FALSE),"")</f>
        <v>9.3000000000000025</v>
      </c>
      <c r="C61" s="1" t="s">
        <v>136</v>
      </c>
      <c r="D61" s="1" t="s">
        <v>5</v>
      </c>
      <c r="E61" s="1" t="s">
        <v>268</v>
      </c>
      <c r="F61" s="1" t="s">
        <v>146</v>
      </c>
      <c r="G61" s="1" t="s">
        <v>147</v>
      </c>
      <c r="I61" s="1" t="s">
        <v>281</v>
      </c>
      <c r="J61" s="1" t="s">
        <v>137</v>
      </c>
    </row>
    <row r="62" spans="1:10" x14ac:dyDescent="0.25">
      <c r="A62" s="1">
        <v>70</v>
      </c>
      <c r="B62" s="5">
        <f>IFERROR(VLOOKUP(A62,Times!W:X,2,FALSE),"")</f>
        <v>14.540000000000003</v>
      </c>
      <c r="C62" s="1" t="s">
        <v>136</v>
      </c>
      <c r="D62" s="1" t="s">
        <v>6</v>
      </c>
      <c r="E62" s="1" t="s">
        <v>269</v>
      </c>
      <c r="F62" s="1" t="s">
        <v>142</v>
      </c>
      <c r="G62" s="1" t="s">
        <v>148</v>
      </c>
      <c r="H62" s="1" t="s">
        <v>132</v>
      </c>
      <c r="I62" s="1" t="s">
        <v>281</v>
      </c>
      <c r="J62" s="1" t="s">
        <v>137</v>
      </c>
    </row>
    <row r="63" spans="1:10" x14ac:dyDescent="0.25">
      <c r="A63" s="1">
        <v>187</v>
      </c>
      <c r="B63" s="5">
        <f>IFERROR(VLOOKUP(A63,Times!AB:AC,2,FALSE),"")</f>
        <v>15</v>
      </c>
      <c r="C63" s="1" t="s">
        <v>136</v>
      </c>
      <c r="D63" s="1" t="s">
        <v>6</v>
      </c>
      <c r="E63" s="1" t="s">
        <v>270</v>
      </c>
      <c r="F63" s="1" t="s">
        <v>149</v>
      </c>
      <c r="G63" s="1" t="s">
        <v>150</v>
      </c>
      <c r="I63" s="1" t="s">
        <v>281</v>
      </c>
      <c r="J63" s="1" t="s">
        <v>137</v>
      </c>
    </row>
    <row r="64" spans="1:10" x14ac:dyDescent="0.25">
      <c r="A64" s="1">
        <v>132</v>
      </c>
      <c r="B64" s="5">
        <f>IFERROR(VLOOKUP(A64,Times!G:H,2,FALSE),"")</f>
        <v>11.360000000000001</v>
      </c>
      <c r="C64" s="1" t="s">
        <v>105</v>
      </c>
      <c r="D64" s="1" t="s">
        <v>5</v>
      </c>
      <c r="E64" s="1" t="s">
        <v>267</v>
      </c>
      <c r="F64" s="1" t="s">
        <v>87</v>
      </c>
      <c r="I64" s="1" t="s">
        <v>281</v>
      </c>
      <c r="J64" s="2" t="s">
        <v>93</v>
      </c>
    </row>
    <row r="65" spans="1:10" x14ac:dyDescent="0.25">
      <c r="A65" s="1">
        <v>163</v>
      </c>
      <c r="B65" s="5">
        <f>IFERROR(VLOOKUP(A65,Times!L:M,2,FALSE),"")</f>
        <v>11.06</v>
      </c>
      <c r="C65" s="1" t="s">
        <v>105</v>
      </c>
      <c r="D65" s="1" t="s">
        <v>5</v>
      </c>
      <c r="E65" s="1" t="s">
        <v>268</v>
      </c>
      <c r="F65" s="1" t="s">
        <v>88</v>
      </c>
      <c r="G65" s="1" t="s">
        <v>91</v>
      </c>
      <c r="I65" s="1" t="s">
        <v>281</v>
      </c>
      <c r="J65" s="2" t="s">
        <v>93</v>
      </c>
    </row>
    <row r="66" spans="1:10" x14ac:dyDescent="0.25">
      <c r="A66" s="1">
        <v>67</v>
      </c>
      <c r="B66" s="5">
        <f>IFERROR(VLOOKUP(A66,Times!W:X,2,FALSE),"")</f>
        <v>14.360000000000001</v>
      </c>
      <c r="C66" s="1" t="s">
        <v>105</v>
      </c>
      <c r="D66" s="1" t="s">
        <v>6</v>
      </c>
      <c r="E66" s="1" t="s">
        <v>269</v>
      </c>
      <c r="F66" s="1" t="s">
        <v>89</v>
      </c>
      <c r="G66" s="1" t="s">
        <v>92</v>
      </c>
      <c r="I66" s="1" t="s">
        <v>281</v>
      </c>
      <c r="J66" s="2" t="s">
        <v>93</v>
      </c>
    </row>
    <row r="67" spans="1:10" x14ac:dyDescent="0.25">
      <c r="A67" s="1">
        <v>184</v>
      </c>
      <c r="B67" s="5">
        <f>IFERROR(VLOOKUP(A67,Times!AB:AC,2,FALSE),"")</f>
        <v>14.420000000000002</v>
      </c>
      <c r="C67" s="1" t="s">
        <v>105</v>
      </c>
      <c r="D67" s="1" t="s">
        <v>6</v>
      </c>
      <c r="E67" s="1" t="s">
        <v>270</v>
      </c>
      <c r="F67" s="1" t="s">
        <v>90</v>
      </c>
      <c r="I67" s="1" t="s">
        <v>281</v>
      </c>
      <c r="J67" s="2" t="s">
        <v>93</v>
      </c>
    </row>
    <row r="68" spans="1:10" x14ac:dyDescent="0.25">
      <c r="A68" s="1">
        <v>130</v>
      </c>
      <c r="B68" s="5">
        <f>IFERROR(VLOOKUP(A68,Times!G:H,2,FALSE),"")</f>
        <v>11.120000000000001</v>
      </c>
      <c r="C68" s="1" t="s">
        <v>106</v>
      </c>
      <c r="D68" s="1" t="s">
        <v>5</v>
      </c>
      <c r="E68" s="1" t="s">
        <v>267</v>
      </c>
      <c r="F68" s="1" t="s">
        <v>94</v>
      </c>
      <c r="G68" s="1" t="s">
        <v>95</v>
      </c>
      <c r="I68" s="1" t="s">
        <v>281</v>
      </c>
      <c r="J68" s="2" t="s">
        <v>93</v>
      </c>
    </row>
    <row r="69" spans="1:10" x14ac:dyDescent="0.25">
      <c r="A69" s="1">
        <v>155</v>
      </c>
      <c r="B69" s="5">
        <f>IFERROR(VLOOKUP(A69,Times!L:M,2,FALSE),"")</f>
        <v>10.06</v>
      </c>
      <c r="C69" s="1" t="s">
        <v>106</v>
      </c>
      <c r="D69" s="1" t="s">
        <v>5</v>
      </c>
      <c r="E69" s="1" t="s">
        <v>268</v>
      </c>
      <c r="F69" s="1" t="s">
        <v>287</v>
      </c>
      <c r="G69" s="1" t="s">
        <v>288</v>
      </c>
      <c r="H69" s="1" t="s">
        <v>163</v>
      </c>
      <c r="I69" s="1" t="s">
        <v>281</v>
      </c>
      <c r="J69" s="2" t="s">
        <v>93</v>
      </c>
    </row>
    <row r="70" spans="1:10" x14ac:dyDescent="0.25">
      <c r="A70" s="1">
        <v>38</v>
      </c>
      <c r="B70" s="5">
        <f>IFERROR(VLOOKUP(A70,Times!W:X,2,FALSE),"")</f>
        <v>13.360000000000003</v>
      </c>
      <c r="C70" s="1" t="s">
        <v>106</v>
      </c>
      <c r="D70" s="1" t="s">
        <v>6</v>
      </c>
      <c r="E70" s="1" t="s">
        <v>269</v>
      </c>
      <c r="F70" s="1" t="s">
        <v>26</v>
      </c>
      <c r="G70" s="1" t="s">
        <v>27</v>
      </c>
      <c r="H70" s="1" t="s">
        <v>66</v>
      </c>
      <c r="I70" s="1" t="s">
        <v>281</v>
      </c>
      <c r="J70" s="2" t="s">
        <v>93</v>
      </c>
    </row>
    <row r="71" spans="1:10" x14ac:dyDescent="0.25">
      <c r="A71" s="1">
        <v>176</v>
      </c>
      <c r="B71" s="5">
        <f>IFERROR(VLOOKUP(A71,Times!AB:AC,2,FALSE),"")</f>
        <v>13.420000000000003</v>
      </c>
      <c r="C71" s="1" t="s">
        <v>106</v>
      </c>
      <c r="D71" s="1" t="s">
        <v>6</v>
      </c>
      <c r="E71" s="1" t="s">
        <v>270</v>
      </c>
      <c r="F71" s="1" t="s">
        <v>96</v>
      </c>
      <c r="I71" s="1" t="s">
        <v>281</v>
      </c>
      <c r="J71" s="2" t="s">
        <v>93</v>
      </c>
    </row>
    <row r="72" spans="1:10" x14ac:dyDescent="0.25">
      <c r="A72" s="1">
        <v>139</v>
      </c>
      <c r="B72" s="5">
        <f>IFERROR(VLOOKUP(A72,Times!G:H,2,FALSE),"")</f>
        <v>12.180000000000001</v>
      </c>
      <c r="C72" s="1" t="s">
        <v>107</v>
      </c>
      <c r="D72" s="1" t="s">
        <v>5</v>
      </c>
      <c r="E72" s="1" t="s">
        <v>267</v>
      </c>
      <c r="F72" s="1" t="s">
        <v>97</v>
      </c>
      <c r="G72" s="1" t="s">
        <v>98</v>
      </c>
      <c r="I72" s="1" t="s">
        <v>281</v>
      </c>
      <c r="J72" s="2" t="s">
        <v>93</v>
      </c>
    </row>
    <row r="73" spans="1:10" x14ac:dyDescent="0.25">
      <c r="A73" s="1">
        <v>165</v>
      </c>
      <c r="B73" s="5">
        <f>IFERROR(VLOOKUP(A73,Times!L:M,2,FALSE),"")</f>
        <v>11.180000000000001</v>
      </c>
      <c r="C73" s="1" t="s">
        <v>107</v>
      </c>
      <c r="D73" s="1" t="s">
        <v>5</v>
      </c>
      <c r="E73" s="1" t="s">
        <v>268</v>
      </c>
      <c r="F73" s="1" t="s">
        <v>99</v>
      </c>
      <c r="G73" s="1" t="s">
        <v>100</v>
      </c>
      <c r="I73" s="1" t="s">
        <v>281</v>
      </c>
      <c r="J73" s="2" t="s">
        <v>93</v>
      </c>
    </row>
    <row r="74" spans="1:10" x14ac:dyDescent="0.25">
      <c r="A74" s="1">
        <v>74</v>
      </c>
      <c r="B74" s="5">
        <f>IFERROR(VLOOKUP(A74,Times!W:X,2,FALSE),"")</f>
        <v>15.180000000000001</v>
      </c>
      <c r="C74" s="1" t="s">
        <v>107</v>
      </c>
      <c r="D74" s="1" t="s">
        <v>6</v>
      </c>
      <c r="E74" s="1" t="s">
        <v>269</v>
      </c>
      <c r="F74" s="1" t="s">
        <v>101</v>
      </c>
      <c r="G74" s="1" t="s">
        <v>102</v>
      </c>
      <c r="I74" s="1" t="s">
        <v>281</v>
      </c>
      <c r="J74" s="2" t="s">
        <v>93</v>
      </c>
    </row>
    <row r="75" spans="1:10" x14ac:dyDescent="0.25">
      <c r="A75" s="1">
        <v>191</v>
      </c>
      <c r="B75" s="5">
        <f>IFERROR(VLOOKUP(A75,Times!AB:AC,2,FALSE),"")</f>
        <v>15.240000000000002</v>
      </c>
      <c r="C75" s="1" t="s">
        <v>107</v>
      </c>
      <c r="D75" s="1" t="s">
        <v>6</v>
      </c>
      <c r="E75" s="1" t="s">
        <v>270</v>
      </c>
      <c r="F75" s="1" t="s">
        <v>103</v>
      </c>
      <c r="G75" s="1" t="s">
        <v>104</v>
      </c>
      <c r="I75" s="1" t="s">
        <v>281</v>
      </c>
      <c r="J75" s="2" t="s">
        <v>93</v>
      </c>
    </row>
    <row r="76" spans="1:10" x14ac:dyDescent="0.25">
      <c r="A76" s="1">
        <v>122</v>
      </c>
      <c r="B76" s="5">
        <f>IFERROR(VLOOKUP(A76,Times!G:H,2,FALSE),"")</f>
        <v>10.240000000000002</v>
      </c>
      <c r="C76" s="1" t="s">
        <v>192</v>
      </c>
      <c r="D76" s="1" t="s">
        <v>5</v>
      </c>
      <c r="E76" s="1" t="s">
        <v>267</v>
      </c>
      <c r="F76" s="1" t="s">
        <v>184</v>
      </c>
      <c r="G76" s="1" t="s">
        <v>185</v>
      </c>
      <c r="I76" s="1" t="s">
        <v>281</v>
      </c>
      <c r="J76" s="1" t="s">
        <v>183</v>
      </c>
    </row>
    <row r="77" spans="1:10" x14ac:dyDescent="0.25">
      <c r="A77" s="1">
        <v>150</v>
      </c>
      <c r="B77" s="5">
        <f>IFERROR(VLOOKUP(A77,Times!L:M,2,FALSE),"")</f>
        <v>9.360000000000003</v>
      </c>
      <c r="C77" s="1" t="s">
        <v>192</v>
      </c>
      <c r="D77" s="1" t="s">
        <v>5</v>
      </c>
      <c r="E77" s="1" t="s">
        <v>268</v>
      </c>
      <c r="F77" s="1" t="s">
        <v>186</v>
      </c>
      <c r="G77" s="1" t="s">
        <v>187</v>
      </c>
      <c r="I77" s="1" t="s">
        <v>281</v>
      </c>
      <c r="J77" s="1" t="s">
        <v>183</v>
      </c>
    </row>
    <row r="78" spans="1:10" x14ac:dyDescent="0.25">
      <c r="A78" s="1">
        <v>37</v>
      </c>
      <c r="B78" s="5">
        <f>IFERROR(VLOOKUP(A78,Times!W:X,2,FALSE),"")</f>
        <v>13.300000000000002</v>
      </c>
      <c r="C78" s="1" t="s">
        <v>192</v>
      </c>
      <c r="D78" s="1" t="s">
        <v>6</v>
      </c>
      <c r="E78" s="1" t="s">
        <v>269</v>
      </c>
      <c r="F78" s="1" t="s">
        <v>188</v>
      </c>
      <c r="G78" s="1" t="s">
        <v>189</v>
      </c>
      <c r="I78" s="1" t="s">
        <v>281</v>
      </c>
      <c r="J78" s="1" t="s">
        <v>183</v>
      </c>
    </row>
    <row r="79" spans="1:10" x14ac:dyDescent="0.25">
      <c r="A79" s="1">
        <v>182</v>
      </c>
      <c r="B79" s="5">
        <f>IFERROR(VLOOKUP(A79,Times!AB:AC,2,FALSE),"")</f>
        <v>14.3</v>
      </c>
      <c r="C79" s="1" t="s">
        <v>192</v>
      </c>
      <c r="D79" s="1" t="s">
        <v>6</v>
      </c>
      <c r="E79" s="1" t="s">
        <v>270</v>
      </c>
      <c r="F79" s="1" t="s">
        <v>190</v>
      </c>
      <c r="G79" s="1" t="s">
        <v>191</v>
      </c>
      <c r="I79" s="1" t="s">
        <v>281</v>
      </c>
      <c r="J79" s="1" t="s">
        <v>183</v>
      </c>
    </row>
    <row r="80" spans="1:10" x14ac:dyDescent="0.25">
      <c r="A80" s="1">
        <v>118</v>
      </c>
      <c r="B80" s="5">
        <f>IFERROR(VLOOKUP(A80,Times!G:H,2,FALSE),"")</f>
        <v>10</v>
      </c>
      <c r="C80" s="1" t="s">
        <v>193</v>
      </c>
      <c r="D80" s="1" t="s">
        <v>5</v>
      </c>
      <c r="E80" s="1" t="s">
        <v>267</v>
      </c>
      <c r="F80" s="1" t="s">
        <v>81</v>
      </c>
      <c r="G80" s="1" t="s">
        <v>194</v>
      </c>
      <c r="H80" s="1" t="s">
        <v>212</v>
      </c>
      <c r="I80" s="1" t="s">
        <v>281</v>
      </c>
      <c r="J80" s="1" t="s">
        <v>183</v>
      </c>
    </row>
    <row r="81" spans="1:10" x14ac:dyDescent="0.25">
      <c r="A81" s="1">
        <v>153</v>
      </c>
      <c r="B81" s="5">
        <f>IFERROR(VLOOKUP(A81,Times!L:M,2,FALSE),"")</f>
        <v>9.5400000000000045</v>
      </c>
      <c r="C81" s="1" t="s">
        <v>193</v>
      </c>
      <c r="D81" s="1" t="s">
        <v>5</v>
      </c>
      <c r="E81" s="1" t="s">
        <v>268</v>
      </c>
      <c r="F81" s="1" t="s">
        <v>83</v>
      </c>
      <c r="G81" s="1" t="s">
        <v>195</v>
      </c>
      <c r="H81" s="1" t="s">
        <v>212</v>
      </c>
      <c r="I81" s="1" t="s">
        <v>281</v>
      </c>
      <c r="J81" s="1" t="s">
        <v>183</v>
      </c>
    </row>
    <row r="82" spans="1:10" x14ac:dyDescent="0.25">
      <c r="A82" s="1">
        <v>73</v>
      </c>
      <c r="B82" s="5">
        <f>IFERROR(VLOOKUP(A82,Times!W:X,2,FALSE),"")</f>
        <v>15.120000000000001</v>
      </c>
      <c r="C82" s="1" t="s">
        <v>193</v>
      </c>
      <c r="D82" s="1" t="s">
        <v>6</v>
      </c>
      <c r="E82" s="1" t="s">
        <v>269</v>
      </c>
      <c r="F82" s="1" t="s">
        <v>196</v>
      </c>
      <c r="G82" s="1" t="s">
        <v>197</v>
      </c>
      <c r="I82" s="1" t="s">
        <v>281</v>
      </c>
      <c r="J82" s="1" t="s">
        <v>183</v>
      </c>
    </row>
    <row r="83" spans="1:10" x14ac:dyDescent="0.25">
      <c r="A83" s="1">
        <v>190</v>
      </c>
      <c r="B83" s="5">
        <f>IFERROR(VLOOKUP(A83,Times!AB:AC,2,FALSE),"")</f>
        <v>15.180000000000001</v>
      </c>
      <c r="C83" s="1" t="s">
        <v>193</v>
      </c>
      <c r="D83" s="1" t="s">
        <v>6</v>
      </c>
      <c r="E83" s="1" t="s">
        <v>270</v>
      </c>
      <c r="F83" s="1" t="s">
        <v>198</v>
      </c>
      <c r="G83" s="1" t="s">
        <v>199</v>
      </c>
      <c r="I83" s="1" t="s">
        <v>281</v>
      </c>
      <c r="J83" s="1" t="s">
        <v>183</v>
      </c>
    </row>
    <row r="84" spans="1:10" x14ac:dyDescent="0.25">
      <c r="A84" s="1">
        <v>119</v>
      </c>
      <c r="B84" s="5">
        <f>IFERROR(VLOOKUP(A84,Times!G:H,2,FALSE),"")</f>
        <v>10.06</v>
      </c>
      <c r="C84" s="1" t="s">
        <v>1</v>
      </c>
      <c r="D84" s="1" t="s">
        <v>5</v>
      </c>
      <c r="E84" s="1" t="s">
        <v>267</v>
      </c>
      <c r="F84" s="1" t="s">
        <v>250</v>
      </c>
      <c r="G84" s="1" t="s">
        <v>251</v>
      </c>
      <c r="I84" s="1" t="s">
        <v>281</v>
      </c>
    </row>
    <row r="85" spans="1:10" x14ac:dyDescent="0.25">
      <c r="A85" s="1">
        <v>159</v>
      </c>
      <c r="B85" s="5">
        <f>IFERROR(VLOOKUP(A85,Times!L:M,2,FALSE),"")</f>
        <v>10.420000000000002</v>
      </c>
      <c r="C85" s="1" t="s">
        <v>1</v>
      </c>
      <c r="D85" s="1" t="s">
        <v>5</v>
      </c>
      <c r="E85" s="1" t="s">
        <v>268</v>
      </c>
      <c r="F85" s="1" t="s">
        <v>252</v>
      </c>
      <c r="G85" s="1" t="s">
        <v>253</v>
      </c>
      <c r="I85" s="1" t="s">
        <v>281</v>
      </c>
    </row>
    <row r="86" spans="1:10" x14ac:dyDescent="0.25">
      <c r="A86" s="1">
        <v>72</v>
      </c>
      <c r="B86" s="5">
        <f>IFERROR(VLOOKUP(A86,Times!W:X,2,FALSE),"")</f>
        <v>15.06</v>
      </c>
      <c r="C86" s="1" t="s">
        <v>1</v>
      </c>
      <c r="D86" s="1" t="s">
        <v>6</v>
      </c>
      <c r="E86" s="1" t="s">
        <v>269</v>
      </c>
      <c r="F86" s="1" t="s">
        <v>254</v>
      </c>
      <c r="G86" s="1" t="s">
        <v>255</v>
      </c>
      <c r="I86" s="1" t="s">
        <v>281</v>
      </c>
    </row>
    <row r="87" spans="1:10" x14ac:dyDescent="0.25">
      <c r="A87" s="1">
        <v>189</v>
      </c>
      <c r="B87" s="5">
        <f>IFERROR(VLOOKUP(A87,Times!AB:AC,2,FALSE),"")</f>
        <v>15.120000000000001</v>
      </c>
      <c r="C87" s="1" t="s">
        <v>1</v>
      </c>
      <c r="D87" s="1" t="s">
        <v>6</v>
      </c>
      <c r="E87" s="1" t="s">
        <v>270</v>
      </c>
      <c r="F87" s="1" t="s">
        <v>256</v>
      </c>
      <c r="G87" s="1" t="s">
        <v>257</v>
      </c>
      <c r="I87" s="1" t="s">
        <v>281</v>
      </c>
    </row>
    <row r="88" spans="1:10" x14ac:dyDescent="0.25">
      <c r="A88" s="1">
        <v>137</v>
      </c>
      <c r="B88" s="5">
        <f>IFERROR(VLOOKUP(A88,Times!G:H,2,FALSE),"")</f>
        <v>12.06</v>
      </c>
      <c r="C88" s="1" t="s">
        <v>68</v>
      </c>
      <c r="D88" s="1" t="s">
        <v>5</v>
      </c>
      <c r="E88" s="1" t="s">
        <v>267</v>
      </c>
      <c r="F88" s="1" t="s">
        <v>70</v>
      </c>
      <c r="G88" s="1" t="s">
        <v>71</v>
      </c>
      <c r="I88" s="1" t="s">
        <v>281</v>
      </c>
      <c r="J88" s="1" t="s">
        <v>109</v>
      </c>
    </row>
    <row r="89" spans="1:10" outlineLevel="1" x14ac:dyDescent="0.25">
      <c r="A89" s="6"/>
      <c r="B89" s="5" t="str">
        <f>IFERROR(VLOOKUP(A89,Times!L:M,2,FALSE),"")</f>
        <v/>
      </c>
      <c r="C89" s="1" t="s">
        <v>68</v>
      </c>
      <c r="D89" s="1" t="s">
        <v>5</v>
      </c>
      <c r="E89" s="1" t="s">
        <v>268</v>
      </c>
      <c r="F89" s="1" t="s">
        <v>75</v>
      </c>
      <c r="I89" s="1" t="s">
        <v>281</v>
      </c>
      <c r="J89" s="1" t="s">
        <v>109</v>
      </c>
    </row>
    <row r="90" spans="1:10" x14ac:dyDescent="0.25">
      <c r="A90" s="1">
        <v>39</v>
      </c>
      <c r="B90" s="5">
        <f>IFERROR(VLOOKUP(A90,Times!W:X,2,FALSE),"")</f>
        <v>13.420000000000003</v>
      </c>
      <c r="C90" s="1" t="s">
        <v>68</v>
      </c>
      <c r="D90" s="1" t="s">
        <v>6</v>
      </c>
      <c r="E90" s="1" t="s">
        <v>269</v>
      </c>
      <c r="F90" s="1" t="s">
        <v>15</v>
      </c>
      <c r="G90" s="1" t="s">
        <v>72</v>
      </c>
      <c r="H90" s="1" t="s">
        <v>66</v>
      </c>
      <c r="I90" s="1" t="s">
        <v>281</v>
      </c>
      <c r="J90" s="1" t="s">
        <v>109</v>
      </c>
    </row>
    <row r="91" spans="1:10" x14ac:dyDescent="0.25">
      <c r="A91" s="1">
        <v>177</v>
      </c>
      <c r="B91" s="5">
        <f>IFERROR(VLOOKUP(A91,Times!AB:AC,2,FALSE),"")</f>
        <v>13.480000000000004</v>
      </c>
      <c r="C91" s="1" t="s">
        <v>68</v>
      </c>
      <c r="D91" s="1" t="s">
        <v>6</v>
      </c>
      <c r="E91" s="1" t="s">
        <v>270</v>
      </c>
      <c r="F91" s="1" t="s">
        <v>73</v>
      </c>
      <c r="G91" s="1" t="s">
        <v>74</v>
      </c>
      <c r="I91" s="1" t="s">
        <v>281</v>
      </c>
      <c r="J91" s="1" t="s">
        <v>109</v>
      </c>
    </row>
    <row r="92" spans="1:10" outlineLevel="1" x14ac:dyDescent="0.25">
      <c r="A92" s="6"/>
      <c r="B92" s="5" t="str">
        <f>IFERROR(VLOOKUP(A92,Times!G:H,2,FALSE),"")</f>
        <v/>
      </c>
      <c r="C92" s="1" t="s">
        <v>69</v>
      </c>
      <c r="D92" s="1" t="s">
        <v>5</v>
      </c>
      <c r="E92" s="1" t="s">
        <v>267</v>
      </c>
      <c r="F92" s="1" t="s">
        <v>75</v>
      </c>
      <c r="J92" s="1" t="s">
        <v>109</v>
      </c>
    </row>
    <row r="93" spans="1:10" x14ac:dyDescent="0.25">
      <c r="A93" s="1">
        <v>164</v>
      </c>
      <c r="B93" s="5">
        <f>IFERROR(VLOOKUP(A93,Times!L:M,2,FALSE),"")</f>
        <v>11.120000000000001</v>
      </c>
      <c r="C93" s="1" t="s">
        <v>69</v>
      </c>
      <c r="D93" s="1" t="s">
        <v>5</v>
      </c>
      <c r="E93" s="1" t="s">
        <v>268</v>
      </c>
      <c r="F93" s="1" t="s">
        <v>76</v>
      </c>
      <c r="G93" s="1" t="s">
        <v>77</v>
      </c>
      <c r="I93" s="1" t="s">
        <v>281</v>
      </c>
      <c r="J93" s="1" t="s">
        <v>109</v>
      </c>
    </row>
    <row r="94" spans="1:10" x14ac:dyDescent="0.25">
      <c r="A94" s="1">
        <v>66</v>
      </c>
      <c r="B94" s="5">
        <f>IFERROR(VLOOKUP(A94,Times!W:X,2,FALSE),"")</f>
        <v>14.3</v>
      </c>
      <c r="C94" s="1" t="s">
        <v>69</v>
      </c>
      <c r="D94" s="1" t="s">
        <v>6</v>
      </c>
      <c r="E94" s="1" t="s">
        <v>269</v>
      </c>
      <c r="F94" s="1" t="s">
        <v>78</v>
      </c>
      <c r="G94" s="1" t="s">
        <v>79</v>
      </c>
      <c r="I94" s="1" t="s">
        <v>281</v>
      </c>
      <c r="J94" s="1" t="s">
        <v>109</v>
      </c>
    </row>
    <row r="95" spans="1:10" x14ac:dyDescent="0.25">
      <c r="A95" s="1">
        <v>183</v>
      </c>
      <c r="B95" s="5">
        <f>IFERROR(VLOOKUP(A95,Times!AB:AC,2,FALSE),"")</f>
        <v>14.360000000000001</v>
      </c>
      <c r="C95" s="1" t="s">
        <v>69</v>
      </c>
      <c r="D95" s="1" t="s">
        <v>6</v>
      </c>
      <c r="E95" s="1" t="s">
        <v>270</v>
      </c>
      <c r="F95" s="1" t="s">
        <v>80</v>
      </c>
      <c r="G95" s="1" t="s">
        <v>23</v>
      </c>
      <c r="I95" s="1" t="s">
        <v>281</v>
      </c>
      <c r="J95" s="1" t="s">
        <v>109</v>
      </c>
    </row>
    <row r="96" spans="1:10" x14ac:dyDescent="0.25">
      <c r="A96" s="1">
        <v>125</v>
      </c>
      <c r="B96" s="5">
        <f>IFERROR(VLOOKUP(A96,Times!G:H,2,FALSE),"")</f>
        <v>10.420000000000003</v>
      </c>
      <c r="C96" s="1" t="s">
        <v>45</v>
      </c>
      <c r="D96" s="1" t="s">
        <v>5</v>
      </c>
      <c r="E96" s="1" t="s">
        <v>267</v>
      </c>
      <c r="F96" s="1" t="s">
        <v>52</v>
      </c>
      <c r="G96" s="1" t="s">
        <v>53</v>
      </c>
      <c r="I96" s="1" t="s">
        <v>281</v>
      </c>
      <c r="J96" s="1" t="s">
        <v>58</v>
      </c>
    </row>
    <row r="97" spans="1:10" x14ac:dyDescent="0.25">
      <c r="A97" s="1">
        <v>154</v>
      </c>
      <c r="B97" s="5">
        <f>IFERROR(VLOOKUP(A97,Times!L:M,2,FALSE),"")</f>
        <v>10</v>
      </c>
      <c r="C97" s="1" t="s">
        <v>45</v>
      </c>
      <c r="D97" s="1" t="s">
        <v>5</v>
      </c>
      <c r="E97" s="1" t="s">
        <v>268</v>
      </c>
      <c r="F97" s="1" t="s">
        <v>54</v>
      </c>
      <c r="G97" s="1" t="s">
        <v>55</v>
      </c>
      <c r="I97" s="1" t="s">
        <v>281</v>
      </c>
      <c r="J97" s="1" t="s">
        <v>58</v>
      </c>
    </row>
    <row r="98" spans="1:10" x14ac:dyDescent="0.25">
      <c r="A98" s="1">
        <v>33</v>
      </c>
      <c r="B98" s="5">
        <f>IFERROR(VLOOKUP(A98,Times!W:X,2,FALSE),"")</f>
        <v>13.06</v>
      </c>
      <c r="C98" s="1" t="s">
        <v>45</v>
      </c>
      <c r="D98" s="1" t="s">
        <v>6</v>
      </c>
      <c r="E98" s="1" t="s">
        <v>269</v>
      </c>
      <c r="F98" s="1" t="s">
        <v>56</v>
      </c>
      <c r="G98" s="1" t="s">
        <v>57</v>
      </c>
      <c r="H98" s="1" t="s">
        <v>66</v>
      </c>
      <c r="I98" s="1" t="s">
        <v>281</v>
      </c>
      <c r="J98" s="1" t="s">
        <v>58</v>
      </c>
    </row>
    <row r="99" spans="1:10" x14ac:dyDescent="0.25">
      <c r="A99" s="1">
        <v>171</v>
      </c>
      <c r="B99" s="5">
        <f>IFERROR(VLOOKUP(A99,Times!AB:AC,2,FALSE),"")</f>
        <v>13.120000000000001</v>
      </c>
      <c r="C99" s="1" t="s">
        <v>45</v>
      </c>
      <c r="D99" s="1" t="s">
        <v>6</v>
      </c>
      <c r="E99" s="1" t="s">
        <v>270</v>
      </c>
      <c r="F99" s="1" t="s">
        <v>11</v>
      </c>
      <c r="G99" s="1" t="s">
        <v>12</v>
      </c>
      <c r="H99" s="1" t="s">
        <v>66</v>
      </c>
      <c r="I99" s="1" t="s">
        <v>281</v>
      </c>
      <c r="J99" s="1" t="s">
        <v>58</v>
      </c>
    </row>
    <row r="100" spans="1:10" x14ac:dyDescent="0.25">
      <c r="A100" s="1">
        <v>128</v>
      </c>
      <c r="B100" s="5">
        <f>IFERROR(VLOOKUP(A100,Times!G:H,2,FALSE),"")</f>
        <v>11</v>
      </c>
      <c r="C100" s="1" t="s">
        <v>46</v>
      </c>
      <c r="D100" s="1" t="s">
        <v>5</v>
      </c>
      <c r="E100" s="1" t="s">
        <v>267</v>
      </c>
      <c r="F100" s="1" t="s">
        <v>265</v>
      </c>
      <c r="G100" s="1" t="s">
        <v>266</v>
      </c>
      <c r="I100" s="1" t="s">
        <v>281</v>
      </c>
      <c r="J100" s="1" t="s">
        <v>58</v>
      </c>
    </row>
    <row r="101" spans="1:10" x14ac:dyDescent="0.25">
      <c r="A101" s="1">
        <v>156</v>
      </c>
      <c r="B101" s="5">
        <f>IFERROR(VLOOKUP(A101,Times!L:M,2,FALSE),"")</f>
        <v>10.120000000000001</v>
      </c>
      <c r="C101" s="1" t="s">
        <v>46</v>
      </c>
      <c r="D101" s="1" t="s">
        <v>5</v>
      </c>
      <c r="E101" s="1" t="s">
        <v>268</v>
      </c>
      <c r="F101" s="1" t="s">
        <v>60</v>
      </c>
      <c r="G101" s="1" t="s">
        <v>61</v>
      </c>
      <c r="I101" s="1" t="s">
        <v>281</v>
      </c>
      <c r="J101" s="1" t="s">
        <v>58</v>
      </c>
    </row>
    <row r="102" spans="1:10" x14ac:dyDescent="0.25">
      <c r="A102" s="1">
        <v>35</v>
      </c>
      <c r="B102" s="5">
        <f>IFERROR(VLOOKUP(A102,Times!W:X,2,FALSE),"")</f>
        <v>13.180000000000001</v>
      </c>
      <c r="C102" s="1" t="s">
        <v>46</v>
      </c>
      <c r="D102" s="1" t="s">
        <v>6</v>
      </c>
      <c r="E102" s="1" t="s">
        <v>269</v>
      </c>
      <c r="F102" s="1" t="s">
        <v>62</v>
      </c>
      <c r="G102" s="1" t="s">
        <v>63</v>
      </c>
      <c r="H102" s="1" t="s">
        <v>66</v>
      </c>
      <c r="I102" s="1" t="s">
        <v>281</v>
      </c>
      <c r="J102" s="1" t="s">
        <v>58</v>
      </c>
    </row>
    <row r="103" spans="1:10" x14ac:dyDescent="0.25">
      <c r="A103" s="1">
        <v>173</v>
      </c>
      <c r="B103" s="5">
        <f>IFERROR(VLOOKUP(A103,Times!AB:AC,2,FALSE),"")</f>
        <v>13.240000000000002</v>
      </c>
      <c r="C103" s="1" t="s">
        <v>46</v>
      </c>
      <c r="D103" s="1" t="s">
        <v>6</v>
      </c>
      <c r="E103" s="1" t="s">
        <v>270</v>
      </c>
      <c r="F103" s="1" t="s">
        <v>64</v>
      </c>
      <c r="G103" s="1" t="s">
        <v>65</v>
      </c>
      <c r="I103" s="1" t="s">
        <v>281</v>
      </c>
      <c r="J103" s="1" t="s">
        <v>58</v>
      </c>
    </row>
    <row r="104" spans="1:10" x14ac:dyDescent="0.25">
      <c r="A104" s="1">
        <v>141</v>
      </c>
      <c r="B104" s="5">
        <f>IFERROR(VLOOKUP(A104,Times!G:H,2,FALSE),"")</f>
        <v>12.300000000000002</v>
      </c>
      <c r="C104" s="1" t="s">
        <v>47</v>
      </c>
      <c r="D104" s="1" t="s">
        <v>5</v>
      </c>
      <c r="E104" s="1" t="s">
        <v>267</v>
      </c>
      <c r="F104" s="1" t="s">
        <v>59</v>
      </c>
      <c r="G104" s="1" t="s">
        <v>289</v>
      </c>
      <c r="J104" s="1" t="s">
        <v>58</v>
      </c>
    </row>
  </sheetData>
  <autoFilter ref="C1:J104"/>
  <conditionalFormatting sqref="A1:A104857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ignoredErrors>
    <ignoredError sqref="B45 B47 B46 B4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22"/>
  <sheetViews>
    <sheetView topLeftCell="A2" zoomScale="70" zoomScaleNormal="70" workbookViewId="0">
      <selection activeCell="E94" sqref="E94"/>
    </sheetView>
  </sheetViews>
  <sheetFormatPr defaultRowHeight="20.25" outlineLevelCol="1" x14ac:dyDescent="0.3"/>
  <cols>
    <col min="1" max="1" width="8" style="27" customWidth="1"/>
    <col min="2" max="2" width="24.7109375" style="27" customWidth="1"/>
    <col min="3" max="3" width="28.7109375" style="27" customWidth="1"/>
    <col min="4" max="4" width="27" style="27" customWidth="1"/>
    <col min="5" max="7" width="10.7109375" style="27" customWidth="1"/>
    <col min="8" max="8" width="9.140625" style="27" hidden="1" customWidth="1" outlineLevel="1"/>
    <col min="9" max="9" width="9.140625" style="27" collapsed="1"/>
    <col min="10" max="16384" width="9.140625" style="27"/>
  </cols>
  <sheetData>
    <row r="1" spans="1:8" s="18" customFormat="1" ht="23.25" x14ac:dyDescent="0.35">
      <c r="A1" s="17" t="s">
        <v>282</v>
      </c>
    </row>
    <row r="2" spans="1:8" s="18" customFormat="1" ht="8.25" customHeight="1" x14ac:dyDescent="0.3"/>
    <row r="3" spans="1:8" s="52" customFormat="1" ht="31.5" x14ac:dyDescent="0.25">
      <c r="A3" s="49" t="s">
        <v>224</v>
      </c>
      <c r="B3" s="49" t="s">
        <v>48</v>
      </c>
      <c r="C3" s="49" t="s">
        <v>49</v>
      </c>
      <c r="D3" s="49" t="s">
        <v>2</v>
      </c>
      <c r="E3" s="49" t="s">
        <v>276</v>
      </c>
      <c r="F3" s="50" t="s">
        <v>283</v>
      </c>
      <c r="G3" s="51" t="s">
        <v>277</v>
      </c>
    </row>
    <row r="4" spans="1:8" s="26" customFormat="1" ht="18" customHeight="1" x14ac:dyDescent="0.25">
      <c r="A4" s="30">
        <v>134</v>
      </c>
      <c r="B4" s="31" t="str">
        <f>VLOOKUP($A4,Area!$A:$G,6,FALSE)</f>
        <v>Janet Knight</v>
      </c>
      <c r="C4" s="31" t="str">
        <f>VLOOKUP($A4,Area!$A:$G,7,FALSE)</f>
        <v>Johnny II</v>
      </c>
      <c r="D4" s="31" t="str">
        <f>VLOOKUP($A4,Area!$A:$G,3,FALSE)</f>
        <v>Bath</v>
      </c>
      <c r="E4" s="42">
        <f>VLOOKUP($A4,'P2 Qualifier (118-143)'!$A:$I,9,FALSE)</f>
        <v>9</v>
      </c>
      <c r="F4" s="43">
        <f>SUM(E4:E7)-MAX(E4:E7)</f>
        <v>20</v>
      </c>
      <c r="G4" s="43">
        <f>RANK(H4,H:H,1)</f>
        <v>6</v>
      </c>
      <c r="H4" s="48">
        <f>SUM(E4:E7)-MAX(E4:E7)+MAX(E4:E7)/1000000</f>
        <v>20.000011000000001</v>
      </c>
    </row>
    <row r="5" spans="1:8" s="26" customFormat="1" ht="18" customHeight="1" x14ac:dyDescent="0.25">
      <c r="A5" s="30">
        <v>157</v>
      </c>
      <c r="B5" s="31" t="str">
        <f>VLOOKUP($A5,Area!$A:$G,6,FALSE)</f>
        <v>Alexis Symes</v>
      </c>
      <c r="C5" s="31" t="str">
        <f>VLOOKUP($A5,Area!$A:$G,7,FALSE)</f>
        <v>Glen Carter</v>
      </c>
      <c r="D5" s="31" t="str">
        <f>VLOOKUP($A5,Area!$A:$G,3,FALSE)</f>
        <v>Bath</v>
      </c>
      <c r="E5" s="42">
        <f>VLOOKUP($A5,'P2 Qualifier (144-169)'!$A:$I,9,FALSE)</f>
        <v>9</v>
      </c>
      <c r="F5" s="46"/>
      <c r="G5" s="44"/>
    </row>
    <row r="6" spans="1:8" s="26" customFormat="1" ht="18" customHeight="1" x14ac:dyDescent="0.25">
      <c r="A6" s="30">
        <v>34</v>
      </c>
      <c r="B6" s="31" t="str">
        <f>VLOOKUP($A6,Area!$A:$G,6,FALSE)</f>
        <v>Georgina Bryce</v>
      </c>
      <c r="C6" s="31" t="str">
        <f>VLOOKUP($A6,Area!$A:$G,7,FALSE)</f>
        <v>Trefaldwyn Dylan</v>
      </c>
      <c r="D6" s="31" t="str">
        <f>VLOOKUP($A6,Area!$A:$G,3,FALSE)</f>
        <v>Bath</v>
      </c>
      <c r="E6" s="42">
        <f>VLOOKUP($A6,'N27 Qualifier (32-77)'!$A:$I,9,FALSE)</f>
        <v>11</v>
      </c>
      <c r="F6" s="46"/>
      <c r="G6" s="44"/>
    </row>
    <row r="7" spans="1:8" s="26" customFormat="1" ht="18" customHeight="1" x14ac:dyDescent="0.25">
      <c r="A7" s="30">
        <v>172</v>
      </c>
      <c r="B7" s="31" t="str">
        <f>VLOOKUP($A7,Area!$A:$G,6,FALSE)</f>
        <v>Stacey Martin</v>
      </c>
      <c r="C7" s="31" t="str">
        <f>VLOOKUP($A7,Area!$A:$G,7,FALSE)</f>
        <v>Ladykillers Little John</v>
      </c>
      <c r="D7" s="31" t="str">
        <f>VLOOKUP($A7,Area!$A:$G,3,FALSE)</f>
        <v>Bath</v>
      </c>
      <c r="E7" s="42">
        <f>VLOOKUP($A7,'N27 Qualifier (170-193)'!$A:$I,9,FALSE)</f>
        <v>2</v>
      </c>
      <c r="F7" s="47"/>
      <c r="G7" s="45"/>
    </row>
    <row r="8" spans="1:8" s="41" customFormat="1" ht="9" customHeight="1" x14ac:dyDescent="0.3">
      <c r="A8" s="37"/>
      <c r="B8" s="36"/>
      <c r="C8" s="36"/>
      <c r="D8" s="36"/>
      <c r="E8" s="40"/>
      <c r="F8" s="40"/>
      <c r="G8" s="40"/>
    </row>
    <row r="9" spans="1:8" s="26" customFormat="1" ht="18" customHeight="1" x14ac:dyDescent="0.25">
      <c r="A9" s="30">
        <v>124</v>
      </c>
      <c r="B9" s="31" t="str">
        <f>VLOOKUP($A9,Area!$A:$G,6,FALSE)</f>
        <v>Polly Fews</v>
      </c>
      <c r="C9" s="31">
        <f>VLOOKUP($A9,Area!$A:$G,7,FALSE)</f>
        <v>0</v>
      </c>
      <c r="D9" s="31" t="str">
        <f>VLOOKUP($A9,Area!$A:$G,3,FALSE)</f>
        <v>Berkeley Red</v>
      </c>
      <c r="E9" s="42">
        <f>VLOOKUP($A9,'P2 Qualifier (118-143)'!$A:$I,9,FALSE)</f>
        <v>19</v>
      </c>
      <c r="F9" s="43">
        <f>SUM(E9:E12)-MAX(E9:E12)</f>
        <v>53</v>
      </c>
      <c r="G9" s="43">
        <f>RANK(H9,H:H,1)</f>
        <v>21</v>
      </c>
      <c r="H9" s="48">
        <f>SUM(E9:E12)-MAX(E9:E12)+MAX(E9:E12)/1000000</f>
        <v>53.000100000000003</v>
      </c>
    </row>
    <row r="10" spans="1:8" s="26" customFormat="1" ht="18" customHeight="1" x14ac:dyDescent="0.25">
      <c r="A10" s="30">
        <v>146</v>
      </c>
      <c r="B10" s="31" t="str">
        <f>VLOOKUP($A10,Area!$A:$G,6,FALSE)</f>
        <v>Holly Winterton</v>
      </c>
      <c r="C10" s="31" t="str">
        <f>VLOOKUP($A10,Area!$A:$G,7,FALSE)</f>
        <v>Wiggy</v>
      </c>
      <c r="D10" s="31" t="str">
        <f>VLOOKUP($A10,Area!$A:$G,3,FALSE)</f>
        <v>Berkeley Red</v>
      </c>
      <c r="E10" s="42">
        <f>VLOOKUP($A10,'P2 Qualifier (144-169)'!$A:$I,9,FALSE)</f>
        <v>12</v>
      </c>
      <c r="F10" s="46"/>
      <c r="G10" s="44"/>
    </row>
    <row r="11" spans="1:8" s="26" customFormat="1" ht="18" customHeight="1" x14ac:dyDescent="0.25">
      <c r="A11" s="30">
        <v>57</v>
      </c>
      <c r="B11" s="31" t="str">
        <f>VLOOKUP($A11,Area!$A:$G,6,FALSE)</f>
        <v>Sam Staniforth</v>
      </c>
      <c r="C11" s="31" t="str">
        <f>VLOOKUP($A11,Area!$A:$G,7,FALSE)</f>
        <v>Bahain Alice</v>
      </c>
      <c r="D11" s="31" t="str">
        <f>VLOOKUP($A11,Area!$A:$G,3,FALSE)</f>
        <v>Berkeley Red</v>
      </c>
      <c r="E11" s="42">
        <f>VLOOKUP($A11,'N27 Qualifier (32-77)'!$A:$I,9,FALSE)</f>
        <v>100</v>
      </c>
      <c r="F11" s="46"/>
      <c r="G11" s="44"/>
    </row>
    <row r="12" spans="1:8" s="26" customFormat="1" ht="18" customHeight="1" x14ac:dyDescent="0.25">
      <c r="A12" s="30">
        <v>178</v>
      </c>
      <c r="B12" s="31" t="str">
        <f>VLOOKUP($A12,Area!$A:$G,6,FALSE)</f>
        <v>Emma Hussey-Yeo</v>
      </c>
      <c r="C12" s="31">
        <f>VLOOKUP($A12,Area!$A:$G,7,FALSE)</f>
        <v>0</v>
      </c>
      <c r="D12" s="31" t="str">
        <f>VLOOKUP($A12,Area!$A:$G,3,FALSE)</f>
        <v>Berkeley Red</v>
      </c>
      <c r="E12" s="42">
        <f>VLOOKUP($A12,'N27 Qualifier (170-193)'!$A:$I,9,FALSE)</f>
        <v>22</v>
      </c>
      <c r="F12" s="47"/>
      <c r="G12" s="45"/>
    </row>
    <row r="13" spans="1:8" s="41" customFormat="1" ht="9" customHeight="1" x14ac:dyDescent="0.3">
      <c r="A13" s="37"/>
      <c r="B13" s="36"/>
      <c r="C13" s="36"/>
      <c r="D13" s="36"/>
      <c r="E13" s="40"/>
      <c r="F13" s="40"/>
      <c r="G13" s="40"/>
    </row>
    <row r="14" spans="1:8" s="26" customFormat="1" ht="18" customHeight="1" x14ac:dyDescent="0.25">
      <c r="A14" s="30">
        <v>127</v>
      </c>
      <c r="B14" s="31" t="str">
        <f>VLOOKUP($A14,Area!$A:$G,6,FALSE)</f>
        <v>Amanda Lomax</v>
      </c>
      <c r="C14" s="31" t="str">
        <f>VLOOKUP($A14,Area!$A:$G,7,FALSE)</f>
        <v>Clyde</v>
      </c>
      <c r="D14" s="31" t="str">
        <f>VLOOKUP($A14,Area!$A:$G,3,FALSE)</f>
        <v>Berkeley White</v>
      </c>
      <c r="E14" s="42">
        <f>VLOOKUP($A14,'P2 Qualifier (118-143)'!$A:$I,9,FALSE)</f>
        <v>21</v>
      </c>
      <c r="F14" s="43">
        <f>SUM(E14:E17)-MAX(E14:E17)</f>
        <v>63</v>
      </c>
      <c r="G14" s="43">
        <f>RANK(H14,H:H,1)</f>
        <v>24</v>
      </c>
      <c r="H14" s="48">
        <f>SUM(E14:E17)-MAX(E14:E17)+MAX(E14:E17)/1000000</f>
        <v>63.000100000000003</v>
      </c>
    </row>
    <row r="15" spans="1:8" s="26" customFormat="1" ht="18" customHeight="1" x14ac:dyDescent="0.25">
      <c r="A15" s="30">
        <v>152</v>
      </c>
      <c r="B15" s="31" t="str">
        <f>VLOOKUP($A15,Area!$A:$G,6,FALSE)</f>
        <v>Emma Smith</v>
      </c>
      <c r="C15" s="31" t="str">
        <f>VLOOKUP($A15,Area!$A:$G,7,FALSE)</f>
        <v>Irish Cream</v>
      </c>
      <c r="D15" s="31" t="str">
        <f>VLOOKUP($A15,Area!$A:$G,3,FALSE)</f>
        <v>Berkeley White</v>
      </c>
      <c r="E15" s="42">
        <f>VLOOKUP($A15,'P2 Qualifier (144-169)'!$A:$I,9,FALSE)</f>
        <v>22</v>
      </c>
      <c r="F15" s="46"/>
      <c r="G15" s="44"/>
    </row>
    <row r="16" spans="1:8" s="26" customFormat="1" ht="18" customHeight="1" x14ac:dyDescent="0.25">
      <c r="A16" s="30">
        <v>69</v>
      </c>
      <c r="B16" s="31" t="str">
        <f>VLOOKUP($A16,Area!$A:$G,6,FALSE)</f>
        <v>Karen Gobey</v>
      </c>
      <c r="C16" s="31" t="str">
        <f>VLOOKUP($A16,Area!$A:$G,7,FALSE)</f>
        <v>Innocent Violet</v>
      </c>
      <c r="D16" s="31" t="str">
        <f>VLOOKUP($A16,Area!$A:$G,3,FALSE)</f>
        <v>Berkeley White</v>
      </c>
      <c r="E16" s="42">
        <f>VLOOKUP($A16,'N27 Qualifier (32-77)'!$A:$I,9,FALSE)</f>
        <v>100</v>
      </c>
      <c r="F16" s="46"/>
      <c r="G16" s="44"/>
    </row>
    <row r="17" spans="1:8" s="26" customFormat="1" ht="18" customHeight="1" x14ac:dyDescent="0.25">
      <c r="A17" s="30">
        <v>186</v>
      </c>
      <c r="B17" s="31" t="str">
        <f>VLOOKUP($A17,Area!$A:$G,6,FALSE)</f>
        <v>Sue Meredith</v>
      </c>
      <c r="C17" s="31" t="str">
        <f>VLOOKUP($A17,Area!$A:$G,7,FALSE)</f>
        <v>Boo Boo Booyakasha</v>
      </c>
      <c r="D17" s="31" t="str">
        <f>VLOOKUP($A17,Area!$A:$G,3,FALSE)</f>
        <v>Berkeley White</v>
      </c>
      <c r="E17" s="42">
        <f>VLOOKUP($A17,'N27 Qualifier (170-193)'!$A:$I,9,FALSE)</f>
        <v>20</v>
      </c>
      <c r="F17" s="47"/>
      <c r="G17" s="45"/>
    </row>
    <row r="18" spans="1:8" s="41" customFormat="1" ht="9" customHeight="1" x14ac:dyDescent="0.3">
      <c r="A18" s="37"/>
      <c r="B18" s="36"/>
      <c r="C18" s="36"/>
      <c r="D18" s="36"/>
      <c r="E18" s="40"/>
      <c r="F18" s="40"/>
      <c r="G18" s="40"/>
    </row>
    <row r="19" spans="1:8" s="26" customFormat="1" ht="18" customHeight="1" x14ac:dyDescent="0.25">
      <c r="A19" s="30">
        <v>136</v>
      </c>
      <c r="B19" s="31" t="str">
        <f>VLOOKUP($A19,Area!$A:$G,6,FALSE)</f>
        <v>Jill McFarland</v>
      </c>
      <c r="C19" s="31">
        <f>VLOOKUP($A19,Area!$A:$G,7,FALSE)</f>
        <v>0</v>
      </c>
      <c r="D19" s="31" t="str">
        <f>VLOOKUP($A19,Area!$A:$G,3,FALSE)</f>
        <v>Berkeley Blue</v>
      </c>
      <c r="E19" s="42">
        <f>VLOOKUP($A19,'P2 Qualifier (118-143)'!$A:$I,9,FALSE)</f>
        <v>10</v>
      </c>
      <c r="F19" s="43">
        <f>SUM(E19:E22)-MAX(E19:E22)</f>
        <v>13</v>
      </c>
      <c r="G19" s="43">
        <f>RANK(H19,H:H,1)</f>
        <v>5</v>
      </c>
      <c r="H19" s="48">
        <f>SUM(E19:E22)-MAX(E19:E22)+MAX(E19:E22)/1000000</f>
        <v>13.00001</v>
      </c>
    </row>
    <row r="20" spans="1:8" s="26" customFormat="1" ht="18" customHeight="1" x14ac:dyDescent="0.25">
      <c r="A20" s="30">
        <v>168</v>
      </c>
      <c r="B20" s="31" t="str">
        <f>VLOOKUP($A20,Area!$A:$G,6,FALSE)</f>
        <v>Laura Nelmes</v>
      </c>
      <c r="C20" s="31" t="str">
        <f>VLOOKUP($A20,Area!$A:$G,7,FALSE)</f>
        <v>Home Farm Lily</v>
      </c>
      <c r="D20" s="31" t="str">
        <f>VLOOKUP($A20,Area!$A:$G,3,FALSE)</f>
        <v>Berkeley Blue</v>
      </c>
      <c r="E20" s="42">
        <f>VLOOKUP($A20,'P2 Qualifier (144-169)'!$A:$I,9,FALSE)</f>
        <v>1</v>
      </c>
      <c r="F20" s="46"/>
      <c r="G20" s="44"/>
    </row>
    <row r="21" spans="1:8" s="26" customFormat="1" ht="18" customHeight="1" x14ac:dyDescent="0.25">
      <c r="A21" s="30">
        <v>60</v>
      </c>
      <c r="B21" s="31" t="str">
        <f>VLOOKUP($A21,Area!$A:$G,6,FALSE)</f>
        <v>Shanice Walton</v>
      </c>
      <c r="C21" s="31" t="str">
        <f>VLOOKUP($A21,Area!$A:$G,7,FALSE)</f>
        <v>Verdict</v>
      </c>
      <c r="D21" s="31" t="str">
        <f>VLOOKUP($A21,Area!$A:$G,3,FALSE)</f>
        <v>Berkeley Blue</v>
      </c>
      <c r="E21" s="42">
        <f>VLOOKUP($A21,'N27 Qualifier (32-77)'!$A:$I,9,FALSE)</f>
        <v>7</v>
      </c>
      <c r="F21" s="46"/>
      <c r="G21" s="44"/>
    </row>
    <row r="22" spans="1:8" s="26" customFormat="1" ht="18" customHeight="1" x14ac:dyDescent="0.25">
      <c r="A22" s="30">
        <v>181</v>
      </c>
      <c r="B22" s="31" t="str">
        <f>VLOOKUP($A22,Area!$A:$G,6,FALSE)</f>
        <v>Joanna Dyer</v>
      </c>
      <c r="C22" s="31" t="str">
        <f>VLOOKUP($A22,Area!$A:$G,7,FALSE)</f>
        <v>Emerald Rose Tempest</v>
      </c>
      <c r="D22" s="31" t="str">
        <f>VLOOKUP($A22,Area!$A:$G,3,FALSE)</f>
        <v>Berkeley Blue</v>
      </c>
      <c r="E22" s="42">
        <f>VLOOKUP($A22,'N27 Qualifier (170-193)'!$A:$I,9,FALSE)</f>
        <v>5</v>
      </c>
      <c r="F22" s="47"/>
      <c r="G22" s="45"/>
    </row>
    <row r="23" spans="1:8" s="41" customFormat="1" ht="9" customHeight="1" x14ac:dyDescent="0.3">
      <c r="A23" s="37"/>
      <c r="B23" s="36"/>
      <c r="C23" s="36"/>
      <c r="D23" s="36"/>
      <c r="E23" s="40"/>
      <c r="F23" s="40"/>
      <c r="G23" s="40"/>
    </row>
    <row r="24" spans="1:8" s="26" customFormat="1" ht="18" customHeight="1" x14ac:dyDescent="0.25">
      <c r="A24" s="30">
        <v>138</v>
      </c>
      <c r="B24" s="31" t="str">
        <f>VLOOKUP($A24,Area!$A:$G,6,FALSE)</f>
        <v>Ann Taylor</v>
      </c>
      <c r="C24" s="31">
        <f>VLOOKUP($A24,Area!$A:$G,7,FALSE)</f>
        <v>0</v>
      </c>
      <c r="D24" s="31" t="str">
        <f>VLOOKUP($A24,Area!$A:$G,3,FALSE)</f>
        <v>Berkeley Yellow</v>
      </c>
      <c r="E24" s="42">
        <f>VLOOKUP($A24,'P2 Qualifier (118-143)'!$A:$I,9,FALSE)</f>
        <v>13</v>
      </c>
      <c r="F24" s="43">
        <f>SUM(E24:E27)-MAX(E24:E27)</f>
        <v>49</v>
      </c>
      <c r="G24" s="43">
        <f>RANK(H24,H:H,1)</f>
        <v>20</v>
      </c>
      <c r="H24" s="48">
        <f>SUM(E24:E27)-MAX(E24:E27)+MAX(E24:E27)/1000000</f>
        <v>49.000020999999997</v>
      </c>
    </row>
    <row r="25" spans="1:8" s="26" customFormat="1" ht="18" customHeight="1" x14ac:dyDescent="0.25">
      <c r="A25" s="30">
        <v>169</v>
      </c>
      <c r="B25" s="31" t="str">
        <f>VLOOKUP($A25,Area!$A:$G,6,FALSE)</f>
        <v>Dee Hargreaves</v>
      </c>
      <c r="C25" s="31" t="str">
        <f>VLOOKUP($A25,Area!$A:$G,7,FALSE)</f>
        <v>Tavahona</v>
      </c>
      <c r="D25" s="31" t="str">
        <f>VLOOKUP($A25,Area!$A:$G,3,FALSE)</f>
        <v>Berkeley Yellow</v>
      </c>
      <c r="E25" s="42">
        <f>VLOOKUP($A25,'P2 Qualifier (144-169)'!$A:$I,9,FALSE)</f>
        <v>21</v>
      </c>
      <c r="F25" s="46"/>
      <c r="G25" s="44"/>
    </row>
    <row r="26" spans="1:8" s="26" customFormat="1" ht="18" customHeight="1" x14ac:dyDescent="0.25">
      <c r="A26" s="30">
        <v>75</v>
      </c>
      <c r="B26" s="31" t="str">
        <f>VLOOKUP($A26,Area!$A:$G,6,FALSE)</f>
        <v>Jackie Grose</v>
      </c>
      <c r="C26" s="31" t="str">
        <f>VLOOKUP($A26,Area!$A:$G,7,FALSE)</f>
        <v>Gentle Warrior</v>
      </c>
      <c r="D26" s="31" t="str">
        <f>VLOOKUP($A26,Area!$A:$G,3,FALSE)</f>
        <v>Berkeley Yellow</v>
      </c>
      <c r="E26" s="42">
        <f>VLOOKUP($A26,'N27 Qualifier (32-77)'!$A:$I,9,FALSE)</f>
        <v>21</v>
      </c>
      <c r="F26" s="46"/>
      <c r="G26" s="44"/>
    </row>
    <row r="27" spans="1:8" s="26" customFormat="1" ht="18" customHeight="1" x14ac:dyDescent="0.25">
      <c r="A27" s="30">
        <v>192</v>
      </c>
      <c r="B27" s="31" t="str">
        <f>VLOOKUP($A27,Area!$A:$G,6,FALSE)</f>
        <v>Renee Watkins</v>
      </c>
      <c r="C27" s="31">
        <f>VLOOKUP($A27,Area!$A:$G,7,FALSE)</f>
        <v>0</v>
      </c>
      <c r="D27" s="31" t="str">
        <f>VLOOKUP($A27,Area!$A:$G,3,FALSE)</f>
        <v>Berkeley Yellow</v>
      </c>
      <c r="E27" s="42">
        <f>VLOOKUP($A27,'N27 Qualifier (170-193)'!$A:$I,9,FALSE)</f>
        <v>15</v>
      </c>
      <c r="F27" s="47"/>
      <c r="G27" s="45"/>
    </row>
    <row r="28" spans="1:8" s="41" customFormat="1" ht="9" customHeight="1" x14ac:dyDescent="0.3">
      <c r="A28" s="37"/>
      <c r="B28" s="36"/>
      <c r="C28" s="36"/>
      <c r="D28" s="36"/>
      <c r="E28" s="40"/>
      <c r="F28" s="40"/>
      <c r="G28" s="40"/>
    </row>
    <row r="29" spans="1:8" s="26" customFormat="1" ht="18" customHeight="1" x14ac:dyDescent="0.25">
      <c r="A29" s="30">
        <v>129</v>
      </c>
      <c r="B29" s="31" t="str">
        <f>VLOOKUP($A29,Area!$A:$G,6,FALSE)</f>
        <v>Frances Palmer</v>
      </c>
      <c r="C29" s="31" t="str">
        <f>VLOOKUP($A29,Area!$A:$G,7,FALSE)</f>
        <v>Gwennog Telynores</v>
      </c>
      <c r="D29" s="31" t="str">
        <f>VLOOKUP($A29,Area!$A:$G,3,FALSE)</f>
        <v>Cotswold Edge Red</v>
      </c>
      <c r="E29" s="42">
        <f>VLOOKUP($A29,'P2 Qualifier (118-143)'!$A:$I,9,FALSE)</f>
        <v>23</v>
      </c>
      <c r="F29" s="43">
        <f>SUM(E29:E32)-MAX(E29:E32)</f>
        <v>28</v>
      </c>
      <c r="G29" s="43">
        <f>RANK(H29,H:H,1)</f>
        <v>10</v>
      </c>
      <c r="H29" s="48">
        <f>SUM(E29:E32)-MAX(E29:E32)+MAX(E29:E32)/1000000</f>
        <v>28.000022999999999</v>
      </c>
    </row>
    <row r="30" spans="1:8" s="26" customFormat="1" ht="18" customHeight="1" x14ac:dyDescent="0.25">
      <c r="A30" s="30">
        <v>158</v>
      </c>
      <c r="B30" s="31" t="str">
        <f>VLOOKUP($A30,Area!$A:$G,6,FALSE)</f>
        <v>Leanne Fitton</v>
      </c>
      <c r="C30" s="31" t="str">
        <f>VLOOKUP($A30,Area!$A:$G,7,FALSE)</f>
        <v>Imperial Galaxy</v>
      </c>
      <c r="D30" s="31" t="str">
        <f>VLOOKUP($A30,Area!$A:$G,3,FALSE)</f>
        <v>Cotswold Edge Red</v>
      </c>
      <c r="E30" s="42">
        <f>VLOOKUP($A30,'P2 Qualifier (144-169)'!$A:$I,9,FALSE)</f>
        <v>14</v>
      </c>
      <c r="F30" s="46"/>
      <c r="G30" s="44"/>
    </row>
    <row r="31" spans="1:8" s="26" customFormat="1" ht="18" customHeight="1" x14ac:dyDescent="0.25">
      <c r="A31" s="30">
        <v>76</v>
      </c>
      <c r="B31" s="31" t="str">
        <f>VLOOKUP($A31,Area!$A:$G,6,FALSE)</f>
        <v>Bryony Jones</v>
      </c>
      <c r="C31" s="31" t="str">
        <f>VLOOKUP($A31,Area!$A:$G,7,FALSE)</f>
        <v>Fairytail</v>
      </c>
      <c r="D31" s="31" t="str">
        <f>VLOOKUP($A31,Area!$A:$G,3,FALSE)</f>
        <v>Cotswold Edge Red</v>
      </c>
      <c r="E31" s="42">
        <f>VLOOKUP($A31,'N27 Qualifier (32-77)'!$A:$I,9,FALSE)</f>
        <v>4</v>
      </c>
      <c r="F31" s="46"/>
      <c r="G31" s="44"/>
    </row>
    <row r="32" spans="1:8" s="26" customFormat="1" ht="18" customHeight="1" x14ac:dyDescent="0.25">
      <c r="A32" s="30">
        <v>193</v>
      </c>
      <c r="B32" s="31" t="str">
        <f>VLOOKUP($A32,Area!$A:$G,6,FALSE)</f>
        <v>Chris Clark</v>
      </c>
      <c r="C32" s="31" t="str">
        <f>VLOOKUP($A32,Area!$A:$G,7,FALSE)</f>
        <v>Croesant Caradog</v>
      </c>
      <c r="D32" s="31" t="str">
        <f>VLOOKUP($A32,Area!$A:$G,3,FALSE)</f>
        <v>Cotswold Edge Red</v>
      </c>
      <c r="E32" s="42">
        <f>VLOOKUP($A32,'N27 Qualifier (170-193)'!$A:$I,9,FALSE)</f>
        <v>10</v>
      </c>
      <c r="F32" s="47"/>
      <c r="G32" s="45"/>
    </row>
    <row r="33" spans="1:8" s="41" customFormat="1" ht="9" customHeight="1" x14ac:dyDescent="0.3">
      <c r="A33" s="37"/>
      <c r="B33" s="36"/>
      <c r="C33" s="36"/>
      <c r="D33" s="36"/>
      <c r="E33" s="40"/>
      <c r="F33" s="40"/>
      <c r="G33" s="40"/>
    </row>
    <row r="34" spans="1:8" s="26" customFormat="1" ht="18" customHeight="1" x14ac:dyDescent="0.25">
      <c r="A34" s="30">
        <v>131</v>
      </c>
      <c r="B34" s="31" t="str">
        <f>VLOOKUP($A34,Area!$A:$G,6,FALSE)</f>
        <v>Kay Taylor</v>
      </c>
      <c r="C34" s="31" t="str">
        <f>VLOOKUP($A34,Area!$A:$G,7,FALSE)</f>
        <v>George</v>
      </c>
      <c r="D34" s="31" t="str">
        <f>VLOOKUP($A34,Area!$A:$G,3,FALSE)</f>
        <v>Cotswold Edge White</v>
      </c>
      <c r="E34" s="42">
        <f>VLOOKUP($A34,'P2 Qualifier (118-143)'!$A:$I,9,FALSE)</f>
        <v>15</v>
      </c>
      <c r="F34" s="43">
        <f>SUM(E34:E37)-MAX(E34:E37)</f>
        <v>37</v>
      </c>
      <c r="G34" s="43">
        <f>RANK(H34,H:H,1)</f>
        <v>17</v>
      </c>
      <c r="H34" s="48">
        <f>SUM(E34:E37)-MAX(E34:E37)+MAX(E34:E37)/1000000</f>
        <v>37.000100000000003</v>
      </c>
    </row>
    <row r="35" spans="1:8" s="26" customFormat="1" ht="18" customHeight="1" x14ac:dyDescent="0.25">
      <c r="A35" s="30">
        <v>160</v>
      </c>
      <c r="B35" s="31" t="str">
        <f>VLOOKUP($A35,Area!$A:$G,6,FALSE)</f>
        <v>Shauna Rubery</v>
      </c>
      <c r="C35" s="31" t="str">
        <f>VLOOKUP($A35,Area!$A:$G,7,FALSE)</f>
        <v>The Full Monty</v>
      </c>
      <c r="D35" s="31" t="str">
        <f>VLOOKUP($A35,Area!$A:$G,3,FALSE)</f>
        <v>Cotswold Edge White</v>
      </c>
      <c r="E35" s="42">
        <f>VLOOKUP($A35,'P2 Qualifier (144-169)'!$A:$I,9,FALSE)</f>
        <v>100</v>
      </c>
      <c r="F35" s="46"/>
      <c r="G35" s="44"/>
    </row>
    <row r="36" spans="1:8" s="26" customFormat="1" ht="18" customHeight="1" x14ac:dyDescent="0.25">
      <c r="A36" s="30">
        <v>32</v>
      </c>
      <c r="B36" s="31" t="str">
        <f>VLOOKUP($A36,Area!$A:$G,6,FALSE)</f>
        <v>Francesca Dark</v>
      </c>
      <c r="C36" s="31" t="str">
        <f>VLOOKUP($A36,Area!$A:$G,7,FALSE)</f>
        <v>Matcho</v>
      </c>
      <c r="D36" s="31" t="str">
        <f>VLOOKUP($A36,Area!$A:$G,3,FALSE)</f>
        <v>Cotswold Edge White</v>
      </c>
      <c r="E36" s="42">
        <f>VLOOKUP($A36,'N27 Qualifier (32-77)'!$A:$I,9,FALSE)</f>
        <v>5</v>
      </c>
      <c r="F36" s="46"/>
      <c r="G36" s="44"/>
    </row>
    <row r="37" spans="1:8" s="26" customFormat="1" ht="18" customHeight="1" x14ac:dyDescent="0.25">
      <c r="A37" s="30">
        <v>170</v>
      </c>
      <c r="B37" s="31" t="str">
        <f>VLOOKUP($A37,Area!$A:$G,6,FALSE)</f>
        <v>Carol McDonagh</v>
      </c>
      <c r="C37" s="31" t="str">
        <f>VLOOKUP($A37,Area!$A:$G,7,FALSE)</f>
        <v>Woody</v>
      </c>
      <c r="D37" s="31" t="str">
        <f>VLOOKUP($A37,Area!$A:$G,3,FALSE)</f>
        <v>Cotswold Edge White</v>
      </c>
      <c r="E37" s="42">
        <f>VLOOKUP($A37,'N27 Qualifier (170-193)'!$A:$I,9,FALSE)</f>
        <v>17</v>
      </c>
      <c r="F37" s="47"/>
      <c r="G37" s="45"/>
    </row>
    <row r="38" spans="1:8" s="41" customFormat="1" ht="9" customHeight="1" x14ac:dyDescent="0.3">
      <c r="A38" s="37"/>
      <c r="B38" s="36"/>
      <c r="C38" s="36"/>
      <c r="D38" s="36"/>
      <c r="E38" s="40"/>
      <c r="F38" s="40"/>
      <c r="G38" s="40"/>
    </row>
    <row r="39" spans="1:8" s="26" customFormat="1" ht="18" customHeight="1" x14ac:dyDescent="0.25">
      <c r="A39" s="30">
        <v>140</v>
      </c>
      <c r="B39" s="31" t="str">
        <f>VLOOKUP($A39,Area!$A:$G,6,FALSE)</f>
        <v>Amber Nethercott</v>
      </c>
      <c r="C39" s="31" t="str">
        <f>VLOOKUP($A39,Area!$A:$G,7,FALSE)</f>
        <v>Hallstown Signet</v>
      </c>
      <c r="D39" s="31" t="str">
        <f>VLOOKUP($A39,Area!$A:$G,3,FALSE)</f>
        <v>Cotswold Edge Blue</v>
      </c>
      <c r="E39" s="42">
        <f>VLOOKUP($A39,'P2 Qualifier (118-143)'!$A:$I,9,FALSE)</f>
        <v>16</v>
      </c>
      <c r="F39" s="43">
        <f>SUM(E39:E42)-MAX(E39:E42)</f>
        <v>36</v>
      </c>
      <c r="G39" s="43">
        <f>RANK(H39,H:H,1)</f>
        <v>16</v>
      </c>
      <c r="H39" s="48">
        <f>SUM(E39:E42)-MAX(E39:E42)+MAX(E39:E42)/1000000</f>
        <v>36.000100000000003</v>
      </c>
    </row>
    <row r="40" spans="1:8" s="26" customFormat="1" ht="18" customHeight="1" x14ac:dyDescent="0.25">
      <c r="A40" s="30">
        <v>167</v>
      </c>
      <c r="B40" s="31" t="str">
        <f>VLOOKUP($A40,Area!$A:$G,6,FALSE)</f>
        <v>Francesca Dark</v>
      </c>
      <c r="C40" s="31" t="str">
        <f>VLOOKUP($A40,Area!$A:$G,7,FALSE)</f>
        <v>Rebels Irish Pride</v>
      </c>
      <c r="D40" s="31" t="str">
        <f>VLOOKUP($A40,Area!$A:$G,3,FALSE)</f>
        <v>Cotswold Edge Blue</v>
      </c>
      <c r="E40" s="42">
        <f>VLOOKUP($A40,'P2 Qualifier (144-169)'!$A:$I,9,FALSE)</f>
        <v>5</v>
      </c>
      <c r="F40" s="46"/>
      <c r="G40" s="44"/>
    </row>
    <row r="41" spans="1:8" s="26" customFormat="1" ht="18" customHeight="1" x14ac:dyDescent="0.25">
      <c r="A41" s="30">
        <v>36</v>
      </c>
      <c r="B41" s="31" t="str">
        <f>VLOOKUP($A41,Area!$A:$G,6,FALSE)</f>
        <v>Stephanie Carter</v>
      </c>
      <c r="C41" s="31" t="str">
        <f>VLOOKUP($A41,Area!$A:$G,7,FALSE)</f>
        <v>Alice</v>
      </c>
      <c r="D41" s="31" t="str">
        <f>VLOOKUP($A41,Area!$A:$G,3,FALSE)</f>
        <v>Cotswold Edge Blue</v>
      </c>
      <c r="E41" s="42">
        <f>VLOOKUP($A41,'N27 Qualifier (32-77)'!$A:$I,9,FALSE)</f>
        <v>15</v>
      </c>
      <c r="F41" s="46"/>
      <c r="G41" s="44"/>
    </row>
    <row r="42" spans="1:8" s="26" customFormat="1" ht="18" customHeight="1" x14ac:dyDescent="0.25">
      <c r="A42" s="30">
        <v>174</v>
      </c>
      <c r="B42" s="31" t="str">
        <f>VLOOKUP($A42,Area!$A:$G,6,FALSE)</f>
        <v>Issy Gray</v>
      </c>
      <c r="C42" s="31" t="str">
        <f>VLOOKUP($A42,Area!$A:$G,7,FALSE)</f>
        <v>Nietzsche</v>
      </c>
      <c r="D42" s="31" t="str">
        <f>VLOOKUP($A42,Area!$A:$G,3,FALSE)</f>
        <v>Cotswold Edge Blue</v>
      </c>
      <c r="E42" s="42">
        <f>VLOOKUP($A42,'N27 Qualifier (170-193)'!$A:$I,9,FALSE)</f>
        <v>100</v>
      </c>
      <c r="F42" s="47"/>
      <c r="G42" s="45"/>
    </row>
    <row r="43" spans="1:8" s="41" customFormat="1" ht="9" customHeight="1" x14ac:dyDescent="0.3">
      <c r="A43" s="37"/>
      <c r="B43" s="36"/>
      <c r="C43" s="36"/>
      <c r="D43" s="36"/>
      <c r="E43" s="40"/>
      <c r="F43" s="40"/>
      <c r="G43" s="40"/>
    </row>
    <row r="44" spans="1:8" s="26" customFormat="1" ht="18" customHeight="1" x14ac:dyDescent="0.25">
      <c r="A44" s="30">
        <v>123</v>
      </c>
      <c r="B44" s="31" t="str">
        <f>VLOOKUP($A44,Area!$A:$G,6,FALSE)</f>
        <v>Melanie Glover</v>
      </c>
      <c r="C44" s="31" t="str">
        <f>VLOOKUP($A44,Area!$A:$G,7,FALSE)</f>
        <v>Lakestreet Cool Guy</v>
      </c>
      <c r="D44" s="31" t="str">
        <f>VLOOKUP($A44,Area!$A:$G,3,FALSE)</f>
        <v>Frampton Diamonds</v>
      </c>
      <c r="E44" s="42">
        <f>VLOOKUP($A44,'P2 Qualifier (118-143)'!$A:$I,9,FALSE)</f>
        <v>5</v>
      </c>
      <c r="F44" s="43">
        <f>SUM(E44:E47)-MAX(E44:E47)</f>
        <v>12</v>
      </c>
      <c r="G44" s="43">
        <f>RANK(H44,H:H,1)</f>
        <v>3</v>
      </c>
      <c r="H44" s="48">
        <f>SUM(E44:E47)-MAX(E44:E47)+MAX(E44:E47)/1000000</f>
        <v>12.000007</v>
      </c>
    </row>
    <row r="45" spans="1:8" s="26" customFormat="1" ht="18" customHeight="1" x14ac:dyDescent="0.25">
      <c r="A45" s="30">
        <v>151</v>
      </c>
      <c r="B45" s="31" t="str">
        <f>VLOOKUP($A45,Area!$A:$G,6,FALSE)</f>
        <v>Joanne Cole</v>
      </c>
      <c r="C45" s="31" t="str">
        <f>VLOOKUP($A45,Area!$A:$G,7,FALSE)</f>
        <v>Busted Colours</v>
      </c>
      <c r="D45" s="31" t="str">
        <f>VLOOKUP($A45,Area!$A:$G,3,FALSE)</f>
        <v>Frampton Diamonds</v>
      </c>
      <c r="E45" s="42">
        <f>VLOOKUP($A45,'P2 Qualifier (144-169)'!$A:$I,9,FALSE)</f>
        <v>6</v>
      </c>
      <c r="F45" s="46"/>
      <c r="G45" s="44"/>
    </row>
    <row r="46" spans="1:8" s="26" customFormat="1" ht="18" customHeight="1" x14ac:dyDescent="0.25">
      <c r="A46" s="30">
        <v>59</v>
      </c>
      <c r="B46" s="31" t="str">
        <f>VLOOKUP($A46,Area!$A:$G,6,FALSE)</f>
        <v>Linda Lovell</v>
      </c>
      <c r="C46" s="31" t="str">
        <f>VLOOKUP($A46,Area!$A:$G,7,FALSE)</f>
        <v>Statesman VI</v>
      </c>
      <c r="D46" s="31" t="str">
        <f>VLOOKUP($A46,Area!$A:$G,3,FALSE)</f>
        <v>Frampton Diamonds</v>
      </c>
      <c r="E46" s="42">
        <f>VLOOKUP($A46,'N27 Qualifier (32-77)'!$A:$I,9,FALSE)</f>
        <v>1</v>
      </c>
      <c r="F46" s="46"/>
      <c r="G46" s="44"/>
    </row>
    <row r="47" spans="1:8" s="26" customFormat="1" ht="18" customHeight="1" x14ac:dyDescent="0.25">
      <c r="A47" s="30">
        <v>180</v>
      </c>
      <c r="B47" s="31" t="str">
        <f>VLOOKUP($A47,Area!$A:$G,6,FALSE)</f>
        <v>Rebecca Charley</v>
      </c>
      <c r="C47" s="31" t="str">
        <f>VLOOKUP($A47,Area!$A:$G,7,FALSE)</f>
        <v>Never Call Me Madam</v>
      </c>
      <c r="D47" s="31" t="str">
        <f>VLOOKUP($A47,Area!$A:$G,3,FALSE)</f>
        <v>Frampton Diamonds</v>
      </c>
      <c r="E47" s="42">
        <f>VLOOKUP($A47,'N27 Qualifier (170-193)'!$A:$I,9,FALSE)</f>
        <v>7</v>
      </c>
      <c r="F47" s="47"/>
      <c r="G47" s="45"/>
    </row>
    <row r="48" spans="1:8" s="41" customFormat="1" ht="9" customHeight="1" x14ac:dyDescent="0.3">
      <c r="A48" s="37"/>
      <c r="B48" s="36"/>
      <c r="C48" s="36"/>
      <c r="D48" s="36"/>
      <c r="E48" s="40"/>
      <c r="F48" s="40"/>
      <c r="G48" s="40"/>
    </row>
    <row r="49" spans="1:8" s="26" customFormat="1" ht="18" customHeight="1" x14ac:dyDescent="0.25">
      <c r="A49" s="30">
        <v>126</v>
      </c>
      <c r="B49" s="31" t="str">
        <f>VLOOKUP($A49,Area!$A:$G,6,FALSE)</f>
        <v>Holly Bamber</v>
      </c>
      <c r="C49" s="31" t="str">
        <f>VLOOKUP($A49,Area!$A:$G,7,FALSE)</f>
        <v>Springtime Boy</v>
      </c>
      <c r="D49" s="31" t="str">
        <f>VLOOKUP($A49,Area!$A:$G,3,FALSE)</f>
        <v>Frampton Amethysts</v>
      </c>
      <c r="E49" s="42">
        <f>VLOOKUP($A49,'P2 Qualifier (118-143)'!$A:$I,9,FALSE)</f>
        <v>12</v>
      </c>
      <c r="F49" s="43">
        <f>SUM(E49:E52)-MAX(E49:E52)</f>
        <v>35</v>
      </c>
      <c r="G49" s="43">
        <f>RANK(H49,H:H,1)</f>
        <v>15</v>
      </c>
      <c r="H49" s="48">
        <f>SUM(E49:E52)-MAX(E49:E52)+MAX(E49:E52)/1000000</f>
        <v>35.000014999999998</v>
      </c>
    </row>
    <row r="50" spans="1:8" s="26" customFormat="1" ht="18" customHeight="1" x14ac:dyDescent="0.25">
      <c r="A50" s="30">
        <v>161</v>
      </c>
      <c r="B50" s="31" t="str">
        <f>VLOOKUP($A50,Area!$A:$G,6,FALSE)</f>
        <v>Dawn James</v>
      </c>
      <c r="C50" s="31" t="str">
        <f>VLOOKUP($A50,Area!$A:$G,7,FALSE)</f>
        <v>Premier Cru</v>
      </c>
      <c r="D50" s="31" t="str">
        <f>VLOOKUP($A50,Area!$A:$G,3,FALSE)</f>
        <v>Frampton Amethysts</v>
      </c>
      <c r="E50" s="42">
        <f>VLOOKUP($A50,'P2 Qualifier (144-169)'!$A:$I,9,FALSE)</f>
        <v>15</v>
      </c>
      <c r="F50" s="46"/>
      <c r="G50" s="44"/>
    </row>
    <row r="51" spans="1:8" s="26" customFormat="1" ht="18" customHeight="1" x14ac:dyDescent="0.25">
      <c r="A51" s="30">
        <v>71</v>
      </c>
      <c r="B51" s="31" t="str">
        <f>VLOOKUP($A51,Area!$A:$G,6,FALSE)</f>
        <v>Holly Bragg</v>
      </c>
      <c r="C51" s="31" t="str">
        <f>VLOOKUP($A51,Area!$A:$G,7,FALSE)</f>
        <v>Sandstorm</v>
      </c>
      <c r="D51" s="31" t="str">
        <f>VLOOKUP($A51,Area!$A:$G,3,FALSE)</f>
        <v>Frampton Amethysts</v>
      </c>
      <c r="E51" s="42">
        <f>VLOOKUP($A51,'N27 Qualifier (32-77)'!$A:$I,9,FALSE)</f>
        <v>12</v>
      </c>
      <c r="F51" s="46"/>
      <c r="G51" s="44"/>
    </row>
    <row r="52" spans="1:8" s="26" customFormat="1" ht="18" customHeight="1" x14ac:dyDescent="0.25">
      <c r="A52" s="30">
        <v>188</v>
      </c>
      <c r="B52" s="31" t="str">
        <f>VLOOKUP($A52,Area!$A:$G,6,FALSE)</f>
        <v>Dana Parry</v>
      </c>
      <c r="C52" s="31" t="str">
        <f>VLOOKUP($A52,Area!$A:$G,7,FALSE)</f>
        <v>Master Ming</v>
      </c>
      <c r="D52" s="31" t="str">
        <f>VLOOKUP($A52,Area!$A:$G,3,FALSE)</f>
        <v>Frampton Amethysts</v>
      </c>
      <c r="E52" s="42">
        <f>VLOOKUP($A52,'N27 Qualifier (170-193)'!$A:$I,9,FALSE)</f>
        <v>11</v>
      </c>
      <c r="F52" s="47"/>
      <c r="G52" s="45"/>
    </row>
    <row r="53" spans="1:8" s="41" customFormat="1" ht="9" customHeight="1" x14ac:dyDescent="0.3">
      <c r="A53" s="37"/>
      <c r="B53" s="36"/>
      <c r="C53" s="36"/>
      <c r="D53" s="36"/>
      <c r="E53" s="40"/>
      <c r="F53" s="40"/>
      <c r="G53" s="40"/>
    </row>
    <row r="54" spans="1:8" s="26" customFormat="1" ht="18" customHeight="1" x14ac:dyDescent="0.25">
      <c r="A54" s="30">
        <v>133</v>
      </c>
      <c r="B54" s="31" t="str">
        <f>VLOOKUP($A54,Area!$A:$G,6,FALSE)</f>
        <v>Justine Scott</v>
      </c>
      <c r="C54" s="31" t="str">
        <f>VLOOKUP($A54,Area!$A:$G,7,FALSE)</f>
        <v>Bradleystoke</v>
      </c>
      <c r="D54" s="31" t="str">
        <f>VLOOKUP($A54,Area!$A:$G,3,FALSE)</f>
        <v>Kennet Vale Prosecco</v>
      </c>
      <c r="E54" s="42">
        <f>VLOOKUP($A54,'P2 Qualifier (118-143)'!$A:$I,9,FALSE)</f>
        <v>1</v>
      </c>
      <c r="F54" s="43">
        <f>SUM(E54:E57)-MAX(E54:E57)</f>
        <v>4</v>
      </c>
      <c r="G54" s="43">
        <f>RANK(H54,H:H,1)</f>
        <v>1</v>
      </c>
      <c r="H54" s="48">
        <f>SUM(E54:E57)-MAX(E54:E57)+MAX(E54:E57)/1000000</f>
        <v>4.0000039999999997</v>
      </c>
    </row>
    <row r="55" spans="1:8" s="26" customFormat="1" ht="18" customHeight="1" x14ac:dyDescent="0.25">
      <c r="A55" s="30">
        <v>162</v>
      </c>
      <c r="B55" s="31" t="str">
        <f>VLOOKUP($A55,Area!$A:$G,6,FALSE)</f>
        <v>Melanie Lawless</v>
      </c>
      <c r="C55" s="31" t="str">
        <f>VLOOKUP($A55,Area!$A:$G,7,FALSE)</f>
        <v>Fosters Boy</v>
      </c>
      <c r="D55" s="31" t="str">
        <f>VLOOKUP($A55,Area!$A:$G,3,FALSE)</f>
        <v>Kennet Vale Prosecco</v>
      </c>
      <c r="E55" s="42">
        <f>VLOOKUP($A55,'P2 Qualifier (144-169)'!$A:$I,9,FALSE)</f>
        <v>4</v>
      </c>
      <c r="F55" s="46"/>
      <c r="G55" s="44"/>
    </row>
    <row r="56" spans="1:8" s="26" customFormat="1" ht="18" customHeight="1" x14ac:dyDescent="0.25">
      <c r="A56" s="30">
        <v>65</v>
      </c>
      <c r="B56" s="31" t="str">
        <f>VLOOKUP($A56,Area!$A:$G,6,FALSE)</f>
        <v>Jill Beck</v>
      </c>
      <c r="C56" s="31" t="str">
        <f>VLOOKUP($A56,Area!$A:$G,7,FALSE)</f>
        <v>Victory</v>
      </c>
      <c r="D56" s="31" t="str">
        <f>VLOOKUP($A56,Area!$A:$G,3,FALSE)</f>
        <v>Kennet Vale Prosecco</v>
      </c>
      <c r="E56" s="42">
        <f>VLOOKUP($A56,'N27 Qualifier (32-77)'!$A:$I,9,FALSE)</f>
        <v>2</v>
      </c>
      <c r="F56" s="46"/>
      <c r="G56" s="44"/>
    </row>
    <row r="57" spans="1:8" s="26" customFormat="1" ht="18" customHeight="1" x14ac:dyDescent="0.25">
      <c r="A57" s="30">
        <v>179</v>
      </c>
      <c r="B57" s="31" t="str">
        <f>VLOOKUP($A57,Area!$A:$G,6,FALSE)</f>
        <v>Julie Bush</v>
      </c>
      <c r="C57" s="31" t="str">
        <f>VLOOKUP($A57,Area!$A:$G,7,FALSE)</f>
        <v>Attychree Prince</v>
      </c>
      <c r="D57" s="31" t="str">
        <f>VLOOKUP($A57,Area!$A:$G,3,FALSE)</f>
        <v>Kennet Vale Prosecco</v>
      </c>
      <c r="E57" s="42">
        <f>VLOOKUP($A57,'N27 Qualifier (170-193)'!$A:$I,9,FALSE)</f>
        <v>1</v>
      </c>
      <c r="F57" s="47"/>
      <c r="G57" s="45"/>
    </row>
    <row r="58" spans="1:8" s="41" customFormat="1" ht="9" customHeight="1" x14ac:dyDescent="0.3">
      <c r="A58" s="37"/>
      <c r="B58" s="36"/>
      <c r="C58" s="36"/>
      <c r="D58" s="36"/>
      <c r="E58" s="40"/>
      <c r="F58" s="40"/>
      <c r="G58" s="40"/>
    </row>
    <row r="59" spans="1:8" s="26" customFormat="1" ht="18" customHeight="1" x14ac:dyDescent="0.25">
      <c r="A59" s="30">
        <v>135</v>
      </c>
      <c r="B59" s="31" t="str">
        <f>VLOOKUP($A59,Area!$A:$G,6,FALSE)</f>
        <v>Becks Smallman</v>
      </c>
      <c r="C59" s="31" t="str">
        <f>VLOOKUP($A59,Area!$A:$G,7,FALSE)</f>
        <v>Flash Royale</v>
      </c>
      <c r="D59" s="31" t="str">
        <f>VLOOKUP($A59,Area!$A:$G,3,FALSE)</f>
        <v>Kennet Vale Champagne</v>
      </c>
      <c r="E59" s="42">
        <f>VLOOKUP($A59,'P2 Qualifier (118-143)'!$A:$I,9,FALSE)</f>
        <v>2</v>
      </c>
      <c r="F59" s="43">
        <f>SUM(E59:E62)-MAX(E59:E62)</f>
        <v>12</v>
      </c>
      <c r="G59" s="43">
        <f>RANK(H59,H:H,1)</f>
        <v>4</v>
      </c>
      <c r="H59" s="48">
        <f>SUM(E59:E62)-MAX(E59:E62)+MAX(E59:E62)/1000000</f>
        <v>12.000017</v>
      </c>
    </row>
    <row r="60" spans="1:8" s="26" customFormat="1" ht="18" customHeight="1" x14ac:dyDescent="0.25">
      <c r="A60" s="30">
        <v>166</v>
      </c>
      <c r="B60" s="31" t="str">
        <f>VLOOKUP($A60,Area!$A:$G,6,FALSE)</f>
        <v>Jo Calder</v>
      </c>
      <c r="C60" s="31" t="str">
        <f>VLOOKUP($A60,Area!$A:$G,7,FALSE)</f>
        <v>Ridgeway Lady</v>
      </c>
      <c r="D60" s="31" t="str">
        <f>VLOOKUP($A60,Area!$A:$G,3,FALSE)</f>
        <v>Kennet Vale Champagne</v>
      </c>
      <c r="E60" s="42">
        <f>VLOOKUP($A60,'P2 Qualifier (144-169)'!$A:$I,9,FALSE)</f>
        <v>7</v>
      </c>
      <c r="F60" s="46"/>
      <c r="G60" s="44"/>
    </row>
    <row r="61" spans="1:8" s="26" customFormat="1" ht="18" customHeight="1" x14ac:dyDescent="0.25">
      <c r="A61" s="30">
        <v>68</v>
      </c>
      <c r="B61" s="31" t="str">
        <f>VLOOKUP($A61,Area!$A:$G,6,FALSE)</f>
        <v>Becky Ormond</v>
      </c>
      <c r="C61" s="31" t="str">
        <f>VLOOKUP($A61,Area!$A:$G,7,FALSE)</f>
        <v>Qualm Affaire</v>
      </c>
      <c r="D61" s="31" t="str">
        <f>VLOOKUP($A61,Area!$A:$G,3,FALSE)</f>
        <v>Kennet Vale Champagne</v>
      </c>
      <c r="E61" s="42">
        <f>VLOOKUP($A61,'N27 Qualifier (32-77)'!$A:$I,9,FALSE)</f>
        <v>17</v>
      </c>
      <c r="F61" s="46"/>
      <c r="G61" s="44"/>
    </row>
    <row r="62" spans="1:8" s="26" customFormat="1" ht="18" customHeight="1" x14ac:dyDescent="0.25">
      <c r="A62" s="30">
        <v>185</v>
      </c>
      <c r="B62" s="31" t="str">
        <f>VLOOKUP($A62,Area!$A:$G,6,FALSE)</f>
        <v>Sophie Arundle</v>
      </c>
      <c r="C62" s="31" t="str">
        <f>VLOOKUP($A62,Area!$A:$G,7,FALSE)</f>
        <v>Fiocco Blue D'Amerloo</v>
      </c>
      <c r="D62" s="31" t="str">
        <f>VLOOKUP($A62,Area!$A:$G,3,FALSE)</f>
        <v>Kennet Vale Champagne</v>
      </c>
      <c r="E62" s="42">
        <f>VLOOKUP($A62,'N27 Qualifier (170-193)'!$A:$I,9,FALSE)</f>
        <v>3</v>
      </c>
      <c r="F62" s="47"/>
      <c r="G62" s="45"/>
    </row>
    <row r="63" spans="1:8" s="41" customFormat="1" ht="9" customHeight="1" x14ac:dyDescent="0.3">
      <c r="A63" s="37"/>
      <c r="B63" s="36"/>
      <c r="C63" s="36"/>
      <c r="D63" s="36"/>
      <c r="E63" s="40"/>
      <c r="F63" s="40"/>
      <c r="G63" s="40"/>
    </row>
    <row r="64" spans="1:8" s="26" customFormat="1" ht="18" customHeight="1" x14ac:dyDescent="0.25">
      <c r="A64" s="30">
        <v>120</v>
      </c>
      <c r="B64" s="31" t="str">
        <f>VLOOKUP($A64,Area!$A:$G,6,FALSE)</f>
        <v>Nickie Coombs</v>
      </c>
      <c r="C64" s="31" t="str">
        <f>VLOOKUP($A64,Area!$A:$G,7,FALSE)</f>
        <v>Secret Expense</v>
      </c>
      <c r="D64" s="31" t="str">
        <f>VLOOKUP($A64,Area!$A:$G,3,FALSE)</f>
        <v>Kings Leaze Orange</v>
      </c>
      <c r="E64" s="42">
        <f>VLOOKUP($A64,'P2 Qualifier (118-143)'!$A:$I,9,FALSE)</f>
        <v>18</v>
      </c>
      <c r="F64" s="43">
        <f>SUM(E64:E67)-MAX(E64:E67)</f>
        <v>30</v>
      </c>
      <c r="G64" s="43">
        <f>RANK(H64,H:H,1)</f>
        <v>12</v>
      </c>
      <c r="H64" s="48">
        <f>SUM(E64:E67)-MAX(E64:E67)+MAX(E64:E67)/1000000</f>
        <v>30.000018000000001</v>
      </c>
    </row>
    <row r="65" spans="1:8" s="26" customFormat="1" ht="18" customHeight="1" x14ac:dyDescent="0.25">
      <c r="A65" s="30">
        <v>147</v>
      </c>
      <c r="B65" s="31" t="str">
        <f>VLOOKUP($A65,Area!$A:$G,6,FALSE)</f>
        <v>Janet Warren</v>
      </c>
      <c r="C65" s="31" t="str">
        <f>VLOOKUP($A65,Area!$A:$G,7,FALSE)</f>
        <v>R Boycie</v>
      </c>
      <c r="D65" s="31" t="str">
        <f>VLOOKUP($A65,Area!$A:$G,3,FALSE)</f>
        <v>Kings Leaze Orange</v>
      </c>
      <c r="E65" s="42">
        <f>VLOOKUP($A65,'P2 Qualifier (144-169)'!$A:$I,9,FALSE)</f>
        <v>3</v>
      </c>
      <c r="F65" s="46"/>
      <c r="G65" s="44"/>
    </row>
    <row r="66" spans="1:8" s="26" customFormat="1" ht="18" customHeight="1" x14ac:dyDescent="0.25">
      <c r="A66" s="30">
        <v>58</v>
      </c>
      <c r="B66" s="31" t="str">
        <f>VLOOKUP($A66,Area!$A:$G,6,FALSE)</f>
        <v>Brooke Gardner-Woollen</v>
      </c>
      <c r="C66" s="31" t="str">
        <f>VLOOKUP($A66,Area!$A:$G,7,FALSE)</f>
        <v>Golden Eagle II</v>
      </c>
      <c r="D66" s="31" t="str">
        <f>VLOOKUP($A66,Area!$A:$G,3,FALSE)</f>
        <v>Kings Leaze Orange</v>
      </c>
      <c r="E66" s="42">
        <f>VLOOKUP($A66,'N27 Qualifier (32-77)'!$A:$I,9,FALSE)</f>
        <v>14</v>
      </c>
      <c r="F66" s="46"/>
      <c r="G66" s="44"/>
    </row>
    <row r="67" spans="1:8" s="26" customFormat="1" ht="18" customHeight="1" x14ac:dyDescent="0.25">
      <c r="A67" s="30">
        <v>175</v>
      </c>
      <c r="B67" s="31" t="str">
        <f>VLOOKUP($A67,Area!$A:$G,6,FALSE)</f>
        <v>Abby Read</v>
      </c>
      <c r="C67" s="31" t="str">
        <f>VLOOKUP($A67,Area!$A:$G,7,FALSE)</f>
        <v>Billy McRoy</v>
      </c>
      <c r="D67" s="31" t="str">
        <f>VLOOKUP($A67,Area!$A:$G,3,FALSE)</f>
        <v>Kings Leaze Orange</v>
      </c>
      <c r="E67" s="42">
        <f>VLOOKUP($A67,'N27 Qualifier (170-193)'!$A:$I,9,FALSE)</f>
        <v>13</v>
      </c>
      <c r="F67" s="47"/>
      <c r="G67" s="45"/>
    </row>
    <row r="68" spans="1:8" s="41" customFormat="1" ht="9" customHeight="1" x14ac:dyDescent="0.3">
      <c r="A68" s="37"/>
      <c r="B68" s="36"/>
      <c r="C68" s="36"/>
      <c r="D68" s="36"/>
      <c r="E68" s="40"/>
      <c r="F68" s="40"/>
      <c r="G68" s="40"/>
    </row>
    <row r="69" spans="1:8" s="26" customFormat="1" ht="18" customHeight="1" x14ac:dyDescent="0.25">
      <c r="A69" s="30">
        <v>121</v>
      </c>
      <c r="B69" s="31" t="str">
        <f>VLOOKUP($A69,Area!$A:$G,6,FALSE)</f>
        <v>Sarah Palmer</v>
      </c>
      <c r="C69" s="31" t="str">
        <f>VLOOKUP($A69,Area!$A:$G,7,FALSE)</f>
        <v>Whitehawk Drifter</v>
      </c>
      <c r="D69" s="31" t="str">
        <f>VLOOKUP($A69,Area!$A:$G,3,FALSE)</f>
        <v>Kings Leaze Purple</v>
      </c>
      <c r="E69" s="42">
        <f>VLOOKUP($A69,'P2 Qualifier (118-143)'!$A:$I,9,FALSE)</f>
        <v>6</v>
      </c>
      <c r="F69" s="43">
        <f>SUM(E69:E72)-MAX(E69:E72)</f>
        <v>25</v>
      </c>
      <c r="G69" s="43">
        <f>RANK(H69,H:H,1)</f>
        <v>9</v>
      </c>
      <c r="H69" s="48">
        <f>SUM(E69:E72)-MAX(E69:E72)+MAX(E69:E72)/1000000</f>
        <v>25.000018000000001</v>
      </c>
    </row>
    <row r="70" spans="1:8" s="26" customFormat="1" ht="18" customHeight="1" x14ac:dyDescent="0.25">
      <c r="A70" s="30">
        <v>149</v>
      </c>
      <c r="B70" s="31" t="str">
        <f>VLOOKUP($A70,Area!$A:$G,6,FALSE)</f>
        <v>Adrian Palmer</v>
      </c>
      <c r="C70" s="31" t="str">
        <f>VLOOKUP($A70,Area!$A:$G,7,FALSE)</f>
        <v>Chilli Pepper II</v>
      </c>
      <c r="D70" s="31" t="str">
        <f>VLOOKUP($A70,Area!$A:$G,3,FALSE)</f>
        <v>Kings Leaze Purple</v>
      </c>
      <c r="E70" s="42">
        <f>VLOOKUP($A70,'P2 Qualifier (144-169)'!$A:$I,9,FALSE)</f>
        <v>10</v>
      </c>
      <c r="F70" s="46"/>
      <c r="G70" s="44"/>
    </row>
    <row r="71" spans="1:8" s="26" customFormat="1" ht="18" customHeight="1" x14ac:dyDescent="0.25">
      <c r="A71" s="30">
        <v>70</v>
      </c>
      <c r="B71" s="31" t="str">
        <f>VLOOKUP($A71,Area!$A:$G,6,FALSE)</f>
        <v>Abby Read</v>
      </c>
      <c r="C71" s="31" t="str">
        <f>VLOOKUP($A71,Area!$A:$G,7,FALSE)</f>
        <v>Blackmoor Clover</v>
      </c>
      <c r="D71" s="31" t="str">
        <f>VLOOKUP($A71,Area!$A:$G,3,FALSE)</f>
        <v>Kings Leaze Purple</v>
      </c>
      <c r="E71" s="42">
        <f>VLOOKUP($A71,'N27 Qualifier (32-77)'!$A:$I,9,FALSE)</f>
        <v>9</v>
      </c>
      <c r="F71" s="46"/>
      <c r="G71" s="44"/>
    </row>
    <row r="72" spans="1:8" s="26" customFormat="1" ht="18" customHeight="1" x14ac:dyDescent="0.25">
      <c r="A72" s="30">
        <v>187</v>
      </c>
      <c r="B72" s="31" t="str">
        <f>VLOOKUP($A72,Area!$A:$G,6,FALSE)</f>
        <v>Corrie Hart</v>
      </c>
      <c r="C72" s="31" t="str">
        <f>VLOOKUP($A72,Area!$A:$G,7,FALSE)</f>
        <v>Rebelleo</v>
      </c>
      <c r="D72" s="31" t="str">
        <f>VLOOKUP($A72,Area!$A:$G,3,FALSE)</f>
        <v>Kings Leaze Purple</v>
      </c>
      <c r="E72" s="42">
        <f>VLOOKUP($A72,'N27 Qualifier (170-193)'!$A:$I,9,FALSE)</f>
        <v>18</v>
      </c>
      <c r="F72" s="47"/>
      <c r="G72" s="45"/>
    </row>
    <row r="73" spans="1:8" s="41" customFormat="1" ht="9" customHeight="1" x14ac:dyDescent="0.3">
      <c r="A73" s="37"/>
      <c r="B73" s="36"/>
      <c r="C73" s="36"/>
      <c r="D73" s="36"/>
      <c r="E73" s="40"/>
      <c r="F73" s="40"/>
      <c r="G73" s="40"/>
    </row>
    <row r="74" spans="1:8" s="26" customFormat="1" ht="18" customHeight="1" x14ac:dyDescent="0.25">
      <c r="A74" s="30">
        <v>132</v>
      </c>
      <c r="B74" s="31" t="str">
        <f>VLOOKUP($A74,Area!$A:$G,6,FALSE)</f>
        <v>Sue Jones</v>
      </c>
      <c r="C74" s="31">
        <f>VLOOKUP($A74,Area!$A:$G,7,FALSE)</f>
        <v>0</v>
      </c>
      <c r="D74" s="31" t="str">
        <f>VLOOKUP($A74,Area!$A:$G,3,FALSE)</f>
        <v>Severn Vale Red</v>
      </c>
      <c r="E74" s="42">
        <f>VLOOKUP($A74,'P2 Qualifier (118-143)'!$A:$I,9,FALSE)</f>
        <v>19</v>
      </c>
      <c r="F74" s="43">
        <f>SUM(E74:E77)-MAX(E74:E77)</f>
        <v>59</v>
      </c>
      <c r="G74" s="43">
        <f>RANK(H74,H:H,1)</f>
        <v>22</v>
      </c>
      <c r="H74" s="48">
        <f>SUM(E74:E77)-MAX(E74:E77)+MAX(E74:E77)/1000000</f>
        <v>59.000100000000003</v>
      </c>
    </row>
    <row r="75" spans="1:8" s="26" customFormat="1" ht="18" customHeight="1" x14ac:dyDescent="0.25">
      <c r="A75" s="30">
        <v>163</v>
      </c>
      <c r="B75" s="31" t="str">
        <f>VLOOKUP($A75,Area!$A:$G,6,FALSE)</f>
        <v>Karen Messenger</v>
      </c>
      <c r="C75" s="31" t="str">
        <f>VLOOKUP($A75,Area!$A:$G,7,FALSE)</f>
        <v>Kiwi</v>
      </c>
      <c r="D75" s="31" t="str">
        <f>VLOOKUP($A75,Area!$A:$G,3,FALSE)</f>
        <v>Severn Vale Red</v>
      </c>
      <c r="E75" s="42">
        <f>VLOOKUP($A75,'P2 Qualifier (144-169)'!$A:$I,9,FALSE)</f>
        <v>19</v>
      </c>
      <c r="F75" s="46"/>
      <c r="G75" s="44"/>
    </row>
    <row r="76" spans="1:8" s="26" customFormat="1" ht="18" customHeight="1" x14ac:dyDescent="0.25">
      <c r="A76" s="30">
        <v>67</v>
      </c>
      <c r="B76" s="31" t="str">
        <f>VLOOKUP($A76,Area!$A:$G,6,FALSE)</f>
        <v>Bev Snarey</v>
      </c>
      <c r="C76" s="31" t="str">
        <f>VLOOKUP($A76,Area!$A:$G,7,FALSE)</f>
        <v>Rolo</v>
      </c>
      <c r="D76" s="31" t="str">
        <f>VLOOKUP($A76,Area!$A:$G,3,FALSE)</f>
        <v>Severn Vale Red</v>
      </c>
      <c r="E76" s="42">
        <f>VLOOKUP($A76,'N27 Qualifier (32-77)'!$A:$I,9,FALSE)</f>
        <v>100</v>
      </c>
      <c r="F76" s="46"/>
      <c r="G76" s="44"/>
    </row>
    <row r="77" spans="1:8" s="26" customFormat="1" ht="18" customHeight="1" x14ac:dyDescent="0.25">
      <c r="A77" s="30">
        <v>184</v>
      </c>
      <c r="B77" s="31" t="str">
        <f>VLOOKUP($A77,Area!$A:$G,6,FALSE)</f>
        <v>Alison Brown</v>
      </c>
      <c r="C77" s="31">
        <f>VLOOKUP($A77,Area!$A:$G,7,FALSE)</f>
        <v>0</v>
      </c>
      <c r="D77" s="31" t="str">
        <f>VLOOKUP($A77,Area!$A:$G,3,FALSE)</f>
        <v>Severn Vale Red</v>
      </c>
      <c r="E77" s="42">
        <f>VLOOKUP($A77,'N27 Qualifier (170-193)'!$A:$I,9,FALSE)</f>
        <v>21</v>
      </c>
      <c r="F77" s="47"/>
      <c r="G77" s="45"/>
    </row>
    <row r="78" spans="1:8" s="41" customFormat="1" ht="9" customHeight="1" x14ac:dyDescent="0.3">
      <c r="A78" s="37"/>
      <c r="B78" s="36"/>
      <c r="C78" s="36"/>
      <c r="D78" s="36"/>
      <c r="E78" s="40"/>
      <c r="F78" s="40"/>
      <c r="G78" s="40"/>
    </row>
    <row r="79" spans="1:8" s="26" customFormat="1" ht="18" customHeight="1" x14ac:dyDescent="0.25">
      <c r="A79" s="30">
        <v>130</v>
      </c>
      <c r="B79" s="31" t="str">
        <f>VLOOKUP($A79,Area!$A:$G,6,FALSE)</f>
        <v>Kelly Yeoman</v>
      </c>
      <c r="C79" s="31" t="str">
        <f>VLOOKUP($A79,Area!$A:$G,7,FALSE)</f>
        <v>Huckleberry Finn</v>
      </c>
      <c r="D79" s="31" t="str">
        <f>VLOOKUP($A79,Area!$A:$G,3,FALSE)</f>
        <v>Severn Vale White</v>
      </c>
      <c r="E79" s="42">
        <f>VLOOKUP($A79,'P2 Qualifier (118-143)'!$A:$I,9,FALSE)</f>
        <v>22</v>
      </c>
      <c r="F79" s="43">
        <f>SUM(E79:E82)-MAX(E79:E82)</f>
        <v>62</v>
      </c>
      <c r="G79" s="43">
        <f>RANK(H79,H:H,1)</f>
        <v>23</v>
      </c>
      <c r="H79" s="48">
        <f>SUM(E79:E82)-MAX(E79:E82)+MAX(E79:E82)/1000000</f>
        <v>62.000022999999999</v>
      </c>
    </row>
    <row r="80" spans="1:8" s="26" customFormat="1" ht="18" customHeight="1" x14ac:dyDescent="0.25">
      <c r="A80" s="30">
        <v>155</v>
      </c>
      <c r="B80" s="31" t="str">
        <f>VLOOKUP($A80,Area!$A:$G,6,FALSE)</f>
        <v>Maria Starr</v>
      </c>
      <c r="C80" s="31" t="str">
        <f>VLOOKUP($A80,Area!$A:$G,7,FALSE)</f>
        <v>Barrenstown Mist</v>
      </c>
      <c r="D80" s="31" t="str">
        <f>VLOOKUP($A80,Area!$A:$G,3,FALSE)</f>
        <v>Severn Vale White</v>
      </c>
      <c r="E80" s="42">
        <f>VLOOKUP($A80,'P2 Qualifier (144-169)'!$A:$I,9,FALSE)</f>
        <v>20</v>
      </c>
      <c r="F80" s="46"/>
      <c r="G80" s="44"/>
    </row>
    <row r="81" spans="1:8" s="26" customFormat="1" ht="18" customHeight="1" x14ac:dyDescent="0.25">
      <c r="A81" s="30">
        <v>38</v>
      </c>
      <c r="B81" s="31" t="str">
        <f>VLOOKUP($A81,Area!$A:$G,6,FALSE)</f>
        <v>Ruth Alderman</v>
      </c>
      <c r="C81" s="31" t="str">
        <f>VLOOKUP($A81,Area!$A:$G,7,FALSE)</f>
        <v>Tacuba</v>
      </c>
      <c r="D81" s="31" t="str">
        <f>VLOOKUP($A81,Area!$A:$G,3,FALSE)</f>
        <v>Severn Vale White</v>
      </c>
      <c r="E81" s="42">
        <f>VLOOKUP($A81,'N27 Qualifier (32-77)'!$A:$I,9,FALSE)</f>
        <v>20</v>
      </c>
      <c r="F81" s="46"/>
      <c r="G81" s="44"/>
    </row>
    <row r="82" spans="1:8" s="26" customFormat="1" ht="18" customHeight="1" x14ac:dyDescent="0.25">
      <c r="A82" s="30">
        <v>176</v>
      </c>
      <c r="B82" s="31" t="str">
        <f>VLOOKUP($A82,Area!$A:$G,6,FALSE)</f>
        <v>Mandy Lee</v>
      </c>
      <c r="C82" s="31">
        <f>VLOOKUP($A82,Area!$A:$G,7,FALSE)</f>
        <v>0</v>
      </c>
      <c r="D82" s="31" t="str">
        <f>VLOOKUP($A82,Area!$A:$G,3,FALSE)</f>
        <v>Severn Vale White</v>
      </c>
      <c r="E82" s="42">
        <f>VLOOKUP($A82,'N27 Qualifier (170-193)'!$A:$I,9,FALSE)</f>
        <v>23</v>
      </c>
      <c r="F82" s="47"/>
      <c r="G82" s="45"/>
    </row>
    <row r="83" spans="1:8" s="41" customFormat="1" ht="9" customHeight="1" x14ac:dyDescent="0.3">
      <c r="A83" s="37"/>
      <c r="B83" s="36"/>
      <c r="C83" s="36"/>
      <c r="D83" s="36"/>
      <c r="E83" s="40"/>
      <c r="F83" s="40"/>
      <c r="G83" s="40"/>
    </row>
    <row r="84" spans="1:8" s="26" customFormat="1" ht="18" customHeight="1" x14ac:dyDescent="0.25">
      <c r="A84" s="30">
        <v>139</v>
      </c>
      <c r="B84" s="31" t="str">
        <f>VLOOKUP($A84,Area!$A:$G,6,FALSE)</f>
        <v>Maddie Lacey-Drake</v>
      </c>
      <c r="C84" s="31" t="str">
        <f>VLOOKUP($A84,Area!$A:$G,7,FALSE)</f>
        <v>Jozka</v>
      </c>
      <c r="D84" s="31" t="str">
        <f>VLOOKUP($A84,Area!$A:$G,3,FALSE)</f>
        <v>Severn Vale Blue</v>
      </c>
      <c r="E84" s="42">
        <f>VLOOKUP($A84,'P2 Qualifier (118-143)'!$A:$I,9,FALSE)</f>
        <v>4</v>
      </c>
      <c r="F84" s="43">
        <f>SUM(E84:E87)-MAX(E84:E87)</f>
        <v>31</v>
      </c>
      <c r="G84" s="43">
        <f>RANK(H84,H:H,1)</f>
        <v>13</v>
      </c>
      <c r="H84" s="48">
        <f>SUM(E84:E87)-MAX(E84:E87)+MAX(E84:E87)/1000000</f>
        <v>31.000018000000001</v>
      </c>
    </row>
    <row r="85" spans="1:8" s="26" customFormat="1" ht="18" customHeight="1" x14ac:dyDescent="0.25">
      <c r="A85" s="30">
        <v>165</v>
      </c>
      <c r="B85" s="31" t="str">
        <f>VLOOKUP($A85,Area!$A:$G,6,FALSE)</f>
        <v>Wendy Barke</v>
      </c>
      <c r="C85" s="31" t="str">
        <f>VLOOKUP($A85,Area!$A:$G,7,FALSE)</f>
        <v>Waylands Morning Sunshine</v>
      </c>
      <c r="D85" s="31" t="str">
        <f>VLOOKUP($A85,Area!$A:$G,3,FALSE)</f>
        <v>Severn Vale Blue</v>
      </c>
      <c r="E85" s="42">
        <f>VLOOKUP($A85,'P2 Qualifier (144-169)'!$A:$I,9,FALSE)</f>
        <v>11</v>
      </c>
      <c r="F85" s="46"/>
      <c r="G85" s="44"/>
    </row>
    <row r="86" spans="1:8" s="26" customFormat="1" ht="18" customHeight="1" x14ac:dyDescent="0.25">
      <c r="A86" s="30">
        <v>74</v>
      </c>
      <c r="B86" s="31" t="str">
        <f>VLOOKUP($A86,Area!$A:$G,6,FALSE)</f>
        <v>Sue Portch</v>
      </c>
      <c r="C86" s="31" t="str">
        <f>VLOOKUP($A86,Area!$A:$G,7,FALSE)</f>
        <v>Newsflash</v>
      </c>
      <c r="D86" s="31" t="str">
        <f>VLOOKUP($A86,Area!$A:$G,3,FALSE)</f>
        <v>Severn Vale Blue</v>
      </c>
      <c r="E86" s="42">
        <f>VLOOKUP($A86,'N27 Qualifier (32-77)'!$A:$I,9,FALSE)</f>
        <v>18</v>
      </c>
      <c r="F86" s="46"/>
      <c r="G86" s="44"/>
    </row>
    <row r="87" spans="1:8" s="26" customFormat="1" ht="18" customHeight="1" x14ac:dyDescent="0.25">
      <c r="A87" s="30">
        <v>191</v>
      </c>
      <c r="B87" s="31" t="str">
        <f>VLOOKUP($A87,Area!$A:$G,6,FALSE)</f>
        <v>Sian Coles</v>
      </c>
      <c r="C87" s="31" t="str">
        <f>VLOOKUP($A87,Area!$A:$G,7,FALSE)</f>
        <v>Jareka Kebero</v>
      </c>
      <c r="D87" s="31" t="str">
        <f>VLOOKUP($A87,Area!$A:$G,3,FALSE)</f>
        <v>Severn Vale Blue</v>
      </c>
      <c r="E87" s="42">
        <f>VLOOKUP($A87,'N27 Qualifier (170-193)'!$A:$I,9,FALSE)</f>
        <v>16</v>
      </c>
      <c r="F87" s="47"/>
      <c r="G87" s="45"/>
    </row>
    <row r="88" spans="1:8" s="41" customFormat="1" ht="9" customHeight="1" x14ac:dyDescent="0.3">
      <c r="A88" s="37"/>
      <c r="B88" s="36"/>
      <c r="C88" s="36"/>
      <c r="D88" s="36"/>
      <c r="E88" s="40"/>
      <c r="F88" s="40"/>
      <c r="G88" s="40"/>
    </row>
    <row r="89" spans="1:8" s="26" customFormat="1" ht="18" customHeight="1" x14ac:dyDescent="0.25">
      <c r="A89" s="30">
        <v>122</v>
      </c>
      <c r="B89" s="31" t="str">
        <f>VLOOKUP($A89,Area!$A:$G,6,FALSE)</f>
        <v>Sarah Halladey</v>
      </c>
      <c r="C89" s="31" t="str">
        <f>VLOOKUP($A89,Area!$A:$G,7,FALSE)</f>
        <v>Silverio</v>
      </c>
      <c r="D89" s="31" t="str">
        <f>VLOOKUP($A89,Area!$A:$G,3,FALSE)</f>
        <v>Swindon Pink</v>
      </c>
      <c r="E89" s="42">
        <f>VLOOKUP($A89,'P2 Qualifier (118-143)'!$A:$I,9,FALSE)</f>
        <v>8</v>
      </c>
      <c r="F89" s="43">
        <f>SUM(E89:E92)-MAX(E89:E92)</f>
        <v>24</v>
      </c>
      <c r="G89" s="43">
        <f>RANK(H89,H:H,1)</f>
        <v>8</v>
      </c>
      <c r="H89" s="48">
        <f>SUM(E89:E92)-MAX(E89:E92)+MAX(E89:E92)/1000000</f>
        <v>24.000012999999999</v>
      </c>
    </row>
    <row r="90" spans="1:8" s="26" customFormat="1" ht="18" customHeight="1" x14ac:dyDescent="0.25">
      <c r="A90" s="30">
        <v>150</v>
      </c>
      <c r="B90" s="31" t="str">
        <f>VLOOKUP($A90,Area!$A:$G,6,FALSE)</f>
        <v>Jo Vincent</v>
      </c>
      <c r="C90" s="31" t="str">
        <f>VLOOKUP($A90,Area!$A:$G,7,FALSE)</f>
        <v>Cundlegreen Alexander</v>
      </c>
      <c r="D90" s="31" t="str">
        <f>VLOOKUP($A90,Area!$A:$G,3,FALSE)</f>
        <v>Swindon Pink</v>
      </c>
      <c r="E90" s="42">
        <f>VLOOKUP($A90,'P2 Qualifier (144-169)'!$A:$I,9,FALSE)</f>
        <v>13</v>
      </c>
      <c r="F90" s="46"/>
      <c r="G90" s="44"/>
    </row>
    <row r="91" spans="1:8" s="26" customFormat="1" ht="18" customHeight="1" x14ac:dyDescent="0.25">
      <c r="A91" s="30">
        <v>37</v>
      </c>
      <c r="B91" s="31" t="str">
        <f>VLOOKUP($A91,Area!$A:$G,6,FALSE)</f>
        <v>Lindsey Cook</v>
      </c>
      <c r="C91" s="31" t="str">
        <f>VLOOKUP($A91,Area!$A:$G,7,FALSE)</f>
        <v>Laurozel Lucky Moonmist</v>
      </c>
      <c r="D91" s="31" t="str">
        <f>VLOOKUP($A91,Area!$A:$G,3,FALSE)</f>
        <v>Swindon Pink</v>
      </c>
      <c r="E91" s="42">
        <f>VLOOKUP($A91,'N27 Qualifier (32-77)'!$A:$I,9,FALSE)</f>
        <v>8</v>
      </c>
      <c r="F91" s="46"/>
      <c r="G91" s="44"/>
    </row>
    <row r="92" spans="1:8" s="26" customFormat="1" ht="18" customHeight="1" x14ac:dyDescent="0.25">
      <c r="A92" s="30">
        <v>182</v>
      </c>
      <c r="B92" s="31" t="str">
        <f>VLOOKUP($A92,Area!$A:$G,6,FALSE)</f>
        <v>Angela Wright</v>
      </c>
      <c r="C92" s="31" t="str">
        <f>VLOOKUP($A92,Area!$A:$G,7,FALSE)</f>
        <v>Urikaine</v>
      </c>
      <c r="D92" s="31" t="str">
        <f>VLOOKUP($A92,Area!$A:$G,3,FALSE)</f>
        <v>Swindon Pink</v>
      </c>
      <c r="E92" s="42">
        <f>VLOOKUP($A92,'N27 Qualifier (170-193)'!$A:$I,9,FALSE)</f>
        <v>8</v>
      </c>
      <c r="F92" s="47"/>
      <c r="G92" s="45"/>
    </row>
    <row r="93" spans="1:8" s="41" customFormat="1" ht="9" customHeight="1" x14ac:dyDescent="0.3">
      <c r="A93" s="37"/>
      <c r="B93" s="36"/>
      <c r="C93" s="36"/>
      <c r="D93" s="36"/>
      <c r="E93" s="40"/>
      <c r="F93" s="40"/>
      <c r="G93" s="40"/>
    </row>
    <row r="94" spans="1:8" s="26" customFormat="1" ht="18" customHeight="1" x14ac:dyDescent="0.25">
      <c r="A94" s="30">
        <v>118</v>
      </c>
      <c r="B94" s="31" t="str">
        <f>VLOOKUP($A94,Area!$A:$G,6,FALSE)</f>
        <v>Grace Taylor</v>
      </c>
      <c r="C94" s="31" t="str">
        <f>VLOOKUP($A94,Area!$A:$G,7,FALSE)</f>
        <v>Cavalier Galaxy</v>
      </c>
      <c r="D94" s="31" t="str">
        <f>VLOOKUP($A94,Area!$A:$G,3,FALSE)</f>
        <v>Swindon Purple</v>
      </c>
      <c r="E94" s="42">
        <f>VLOOKUP($A94,'P2 Qualifier (118-143)'!$A:$I,9,FALSE)</f>
        <v>3</v>
      </c>
      <c r="F94" s="43">
        <f>SUM(E94:E97)-MAX(E94:E97)</f>
        <v>8</v>
      </c>
      <c r="G94" s="43">
        <f>RANK(H94,H:H,1)</f>
        <v>2</v>
      </c>
      <c r="H94" s="48">
        <f>SUM(E94:E97)-MAX(E94:E97)+MAX(E94:E97)/1000000</f>
        <v>8.000019</v>
      </c>
    </row>
    <row r="95" spans="1:8" s="26" customFormat="1" ht="18" customHeight="1" x14ac:dyDescent="0.25">
      <c r="A95" s="30">
        <v>153</v>
      </c>
      <c r="B95" s="31" t="str">
        <f>VLOOKUP($A95,Area!$A:$G,6,FALSE)</f>
        <v>Lorna Roberts</v>
      </c>
      <c r="C95" s="31" t="str">
        <f>VLOOKUP($A95,Area!$A:$G,7,FALSE)</f>
        <v>Chess Master</v>
      </c>
      <c r="D95" s="31" t="str">
        <f>VLOOKUP($A95,Area!$A:$G,3,FALSE)</f>
        <v>Swindon Purple</v>
      </c>
      <c r="E95" s="42">
        <f>VLOOKUP($A95,'P2 Qualifier (144-169)'!$A:$I,9,FALSE)</f>
        <v>2</v>
      </c>
      <c r="F95" s="46"/>
      <c r="G95" s="44"/>
    </row>
    <row r="96" spans="1:8" s="26" customFormat="1" ht="18" customHeight="1" x14ac:dyDescent="0.25">
      <c r="A96" s="30">
        <v>73</v>
      </c>
      <c r="B96" s="31" t="str">
        <f>VLOOKUP($A96,Area!$A:$G,6,FALSE)</f>
        <v>Toni Besley</v>
      </c>
      <c r="C96" s="31" t="str">
        <f>VLOOKUP($A96,Area!$A:$G,7,FALSE)</f>
        <v>Bowood Top Cat</v>
      </c>
      <c r="D96" s="31" t="str">
        <f>VLOOKUP($A96,Area!$A:$G,3,FALSE)</f>
        <v>Swindon Purple</v>
      </c>
      <c r="E96" s="42">
        <f>VLOOKUP($A96,'N27 Qualifier (32-77)'!$A:$I,9,FALSE)</f>
        <v>3</v>
      </c>
      <c r="F96" s="46"/>
      <c r="G96" s="44"/>
    </row>
    <row r="97" spans="1:8" s="26" customFormat="1" ht="18" customHeight="1" x14ac:dyDescent="0.25">
      <c r="A97" s="30">
        <v>190</v>
      </c>
      <c r="B97" s="31" t="str">
        <f>VLOOKUP($A97,Area!$A:$G,6,FALSE)</f>
        <v>Helen Vitale</v>
      </c>
      <c r="C97" s="31" t="str">
        <f>VLOOKUP($A97,Area!$A:$G,7,FALSE)</f>
        <v>Harnells Erasmus</v>
      </c>
      <c r="D97" s="31" t="str">
        <f>VLOOKUP($A97,Area!$A:$G,3,FALSE)</f>
        <v>Swindon Purple</v>
      </c>
      <c r="E97" s="42">
        <f>VLOOKUP($A97,'N27 Qualifier (170-193)'!$A:$I,9,FALSE)</f>
        <v>19</v>
      </c>
      <c r="F97" s="47"/>
      <c r="G97" s="45"/>
    </row>
    <row r="98" spans="1:8" s="41" customFormat="1" ht="9" customHeight="1" x14ac:dyDescent="0.3">
      <c r="A98" s="37"/>
      <c r="B98" s="36"/>
      <c r="C98" s="36"/>
      <c r="D98" s="36"/>
      <c r="E98" s="40"/>
      <c r="F98" s="40"/>
      <c r="G98" s="40"/>
    </row>
    <row r="99" spans="1:8" s="26" customFormat="1" ht="18" customHeight="1" x14ac:dyDescent="0.25">
      <c r="A99" s="30">
        <v>119</v>
      </c>
      <c r="B99" s="31" t="str">
        <f>VLOOKUP($A99,Area!$A:$G,6,FALSE)</f>
        <v>Penny Hall</v>
      </c>
      <c r="C99" s="31" t="str">
        <f>VLOOKUP($A99,Area!$A:$G,7,FALSE)</f>
        <v>The Marsh Mallow</v>
      </c>
      <c r="D99" s="31" t="str">
        <f>VLOOKUP($A99,Area!$A:$G,3,FALSE)</f>
        <v>VWH</v>
      </c>
      <c r="E99" s="42">
        <f>VLOOKUP($A99,'P2 Qualifier (118-143)'!$A:$I,9,FALSE)</f>
        <v>14</v>
      </c>
      <c r="F99" s="43">
        <f>SUM(E99:E102)-MAX(E99:E102)</f>
        <v>30</v>
      </c>
      <c r="G99" s="43">
        <f>RANK(H99,H:H,1)</f>
        <v>11</v>
      </c>
      <c r="H99" s="48">
        <f>SUM(E99:E102)-MAX(E99:E102)+MAX(E99:E102)/1000000</f>
        <v>30.000014</v>
      </c>
    </row>
    <row r="100" spans="1:8" s="26" customFormat="1" ht="18" customHeight="1" x14ac:dyDescent="0.25">
      <c r="A100" s="30">
        <v>159</v>
      </c>
      <c r="B100" s="31" t="str">
        <f>VLOOKUP($A100,Area!$A:$G,6,FALSE)</f>
        <v>Usha Boolaky</v>
      </c>
      <c r="C100" s="31" t="str">
        <f>VLOOKUP($A100,Area!$A:$G,7,FALSE)</f>
        <v>Cantiamo</v>
      </c>
      <c r="D100" s="31" t="str">
        <f>VLOOKUP($A100,Area!$A:$G,3,FALSE)</f>
        <v>VWH</v>
      </c>
      <c r="E100" s="42">
        <f>VLOOKUP($A100,'P2 Qualifier (144-169)'!$A:$I,9,FALSE)</f>
        <v>8</v>
      </c>
      <c r="F100" s="46"/>
      <c r="G100" s="44"/>
    </row>
    <row r="101" spans="1:8" s="26" customFormat="1" ht="18" customHeight="1" x14ac:dyDescent="0.25">
      <c r="A101" s="30">
        <v>72</v>
      </c>
      <c r="B101" s="31" t="str">
        <f>VLOOKUP($A101,Area!$A:$G,6,FALSE)</f>
        <v>Mariana Gaussen</v>
      </c>
      <c r="C101" s="31" t="str">
        <f>VLOOKUP($A101,Area!$A:$G,7,FALSE)</f>
        <v>Porta Dela</v>
      </c>
      <c r="D101" s="31" t="str">
        <f>VLOOKUP($A101,Area!$A:$G,3,FALSE)</f>
        <v>VWH</v>
      </c>
      <c r="E101" s="42">
        <f>VLOOKUP($A101,'N27 Qualifier (32-77)'!$A:$I,9,FALSE)</f>
        <v>13</v>
      </c>
      <c r="F101" s="46"/>
      <c r="G101" s="44"/>
    </row>
    <row r="102" spans="1:8" s="26" customFormat="1" ht="18" customHeight="1" x14ac:dyDescent="0.25">
      <c r="A102" s="30">
        <v>189</v>
      </c>
      <c r="B102" s="31" t="str">
        <f>VLOOKUP($A102,Area!$A:$G,6,FALSE)</f>
        <v>Sarah McMurray</v>
      </c>
      <c r="C102" s="31" t="str">
        <f>VLOOKUP($A102,Area!$A:$G,7,FALSE)</f>
        <v>Super Love</v>
      </c>
      <c r="D102" s="31" t="str">
        <f>VLOOKUP($A102,Area!$A:$G,3,FALSE)</f>
        <v>VWH</v>
      </c>
      <c r="E102" s="42">
        <f>VLOOKUP($A102,'N27 Qualifier (170-193)'!$A:$I,9,FALSE)</f>
        <v>9</v>
      </c>
      <c r="F102" s="47"/>
      <c r="G102" s="45"/>
    </row>
    <row r="103" spans="1:8" s="41" customFormat="1" ht="9" customHeight="1" x14ac:dyDescent="0.3">
      <c r="A103" s="37"/>
      <c r="B103" s="36"/>
      <c r="C103" s="36"/>
      <c r="D103" s="36"/>
      <c r="E103" s="40"/>
      <c r="F103" s="40"/>
      <c r="G103" s="40"/>
    </row>
    <row r="104" spans="1:8" s="26" customFormat="1" ht="18" customHeight="1" x14ac:dyDescent="0.25">
      <c r="A104" s="30">
        <v>137</v>
      </c>
      <c r="B104" s="31" t="str">
        <f>VLOOKUP($A104,Area!$A:$G,6,FALSE)</f>
        <v>Linda Knight</v>
      </c>
      <c r="C104" s="31" t="str">
        <f>VLOOKUP($A104,Area!$A:$G,7,FALSE)</f>
        <v>Orchid</v>
      </c>
      <c r="D104" s="31" t="str">
        <f>VLOOKUP($A104,Area!$A:$G,3,FALSE)</f>
        <v>Veteran Horse Blue</v>
      </c>
      <c r="E104" s="42">
        <f>VLOOKUP($A104,'P2 Qualifier (118-143)'!$A:$I,9,FALSE)</f>
        <v>11</v>
      </c>
      <c r="F104" s="43">
        <f>SUM(E104:E107)-MAX(E104:E107)</f>
        <v>32</v>
      </c>
      <c r="G104" s="43">
        <f>RANK(H104,H:H,1)</f>
        <v>14</v>
      </c>
      <c r="H104" s="48">
        <f>SUM(E104:E107)-MAX(E104:E107)+MAX(E104:E107)/1000000</f>
        <v>32.000100000000003</v>
      </c>
    </row>
    <row r="105" spans="1:8" s="26" customFormat="1" ht="18" customHeight="1" x14ac:dyDescent="0.25">
      <c r="A105" s="30"/>
      <c r="B105" s="31"/>
      <c r="C105" s="31"/>
      <c r="D105" s="31"/>
      <c r="E105" s="42">
        <v>100</v>
      </c>
      <c r="F105" s="46"/>
      <c r="G105" s="44"/>
    </row>
    <row r="106" spans="1:8" s="26" customFormat="1" ht="18" customHeight="1" x14ac:dyDescent="0.25">
      <c r="A106" s="30">
        <v>39</v>
      </c>
      <c r="B106" s="31" t="str">
        <f>VLOOKUP($A106,Area!$A:$G,6,FALSE)</f>
        <v>Julian Minchin</v>
      </c>
      <c r="C106" s="31" t="str">
        <f>VLOOKUP($A106,Area!$A:$G,7,FALSE)</f>
        <v>Wadswick Ben</v>
      </c>
      <c r="D106" s="31" t="str">
        <f>VLOOKUP($A106,Area!$A:$G,3,FALSE)</f>
        <v>Veteran Horse Blue</v>
      </c>
      <c r="E106" s="42">
        <f>VLOOKUP($A106,'N27 Qualifier (32-77)'!$A:$I,9,FALSE)</f>
        <v>16</v>
      </c>
      <c r="F106" s="46"/>
      <c r="G106" s="44"/>
    </row>
    <row r="107" spans="1:8" s="26" customFormat="1" ht="18" customHeight="1" x14ac:dyDescent="0.25">
      <c r="A107" s="30">
        <v>177</v>
      </c>
      <c r="B107" s="31" t="str">
        <f>VLOOKUP($A107,Area!$A:$G,6,FALSE)</f>
        <v>Charlotte Alford</v>
      </c>
      <c r="C107" s="31" t="str">
        <f>VLOOKUP($A107,Area!$A:$G,7,FALSE)</f>
        <v>Josie</v>
      </c>
      <c r="D107" s="31" t="str">
        <f>VLOOKUP($A107,Area!$A:$G,3,FALSE)</f>
        <v>Veteran Horse Blue</v>
      </c>
      <c r="E107" s="42">
        <f>VLOOKUP($A107,'N27 Qualifier (170-193)'!$A:$I,9,FALSE)</f>
        <v>5</v>
      </c>
      <c r="F107" s="47"/>
      <c r="G107" s="45"/>
    </row>
    <row r="108" spans="1:8" s="41" customFormat="1" ht="9" customHeight="1" x14ac:dyDescent="0.3">
      <c r="A108" s="37"/>
      <c r="B108" s="36"/>
      <c r="C108" s="36"/>
      <c r="D108" s="36"/>
      <c r="E108" s="40"/>
      <c r="F108" s="40"/>
      <c r="G108" s="40"/>
    </row>
    <row r="109" spans="1:8" s="26" customFormat="1" ht="18" customHeight="1" x14ac:dyDescent="0.25">
      <c r="A109" s="30"/>
      <c r="B109" s="31"/>
      <c r="C109" s="31"/>
      <c r="D109" s="31"/>
      <c r="E109" s="42">
        <v>100</v>
      </c>
      <c r="F109" s="43">
        <f>SUM(E109:E112)-MAX(E109:E112)</f>
        <v>38</v>
      </c>
      <c r="G109" s="43">
        <f>RANK(H109,H:H,1)</f>
        <v>18</v>
      </c>
      <c r="H109" s="48">
        <f>SUM(E109:E112)-MAX(E109:E112)+MAX(E109:E112)/1000000</f>
        <v>38.000100000000003</v>
      </c>
    </row>
    <row r="110" spans="1:8" s="26" customFormat="1" ht="18" customHeight="1" x14ac:dyDescent="0.25">
      <c r="A110" s="30">
        <v>164</v>
      </c>
      <c r="B110" s="31" t="str">
        <f>VLOOKUP($A110,Area!$A:$G,6,FALSE)</f>
        <v>Rachel Hawkins</v>
      </c>
      <c r="C110" s="31" t="str">
        <f>VLOOKUP($A110,Area!$A:$G,7,FALSE)</f>
        <v>Royce</v>
      </c>
      <c r="D110" s="31" t="str">
        <f>VLOOKUP($A110,Area!$A:$G,3,FALSE)</f>
        <v>Veteran Horse Red</v>
      </c>
      <c r="E110" s="42">
        <f>VLOOKUP($A110,'P2 Qualifier (144-169)'!$A:$I,9,FALSE)</f>
        <v>18</v>
      </c>
      <c r="F110" s="46"/>
      <c r="G110" s="44"/>
    </row>
    <row r="111" spans="1:8" s="26" customFormat="1" ht="18" customHeight="1" x14ac:dyDescent="0.25">
      <c r="A111" s="30">
        <v>66</v>
      </c>
      <c r="B111" s="31" t="str">
        <f>VLOOKUP($A111,Area!$A:$G,6,FALSE)</f>
        <v>Sue Hocking</v>
      </c>
      <c r="C111" s="31" t="str">
        <f>VLOOKUP($A111,Area!$A:$G,7,FALSE)</f>
        <v>Welsh Harmony</v>
      </c>
      <c r="D111" s="31" t="str">
        <f>VLOOKUP($A111,Area!$A:$G,3,FALSE)</f>
        <v>Veteran Horse Red</v>
      </c>
      <c r="E111" s="42">
        <f>VLOOKUP($A111,'N27 Qualifier (32-77)'!$A:$I,9,FALSE)</f>
        <v>6</v>
      </c>
      <c r="F111" s="46"/>
      <c r="G111" s="44"/>
    </row>
    <row r="112" spans="1:8" s="26" customFormat="1" ht="18" customHeight="1" x14ac:dyDescent="0.25">
      <c r="A112" s="30">
        <v>183</v>
      </c>
      <c r="B112" s="31" t="str">
        <f>VLOOKUP($A112,Area!$A:$G,6,FALSE)</f>
        <v>Kellie Clare</v>
      </c>
      <c r="C112" s="31" t="str">
        <f>VLOOKUP($A112,Area!$A:$G,7,FALSE)</f>
        <v>Bert</v>
      </c>
      <c r="D112" s="31" t="str">
        <f>VLOOKUP($A112,Area!$A:$G,3,FALSE)</f>
        <v>Veteran Horse Red</v>
      </c>
      <c r="E112" s="42">
        <f>VLOOKUP($A112,'N27 Qualifier (170-193)'!$A:$I,9,FALSE)</f>
        <v>14</v>
      </c>
      <c r="F112" s="47"/>
      <c r="G112" s="45"/>
    </row>
    <row r="113" spans="1:8" s="41" customFormat="1" ht="9" customHeight="1" x14ac:dyDescent="0.3">
      <c r="A113" s="37"/>
      <c r="B113" s="36"/>
      <c r="C113" s="36"/>
      <c r="D113" s="36"/>
      <c r="E113" s="40"/>
      <c r="F113" s="40"/>
      <c r="G113" s="40"/>
    </row>
    <row r="114" spans="1:8" s="26" customFormat="1" ht="18" customHeight="1" x14ac:dyDescent="0.25">
      <c r="A114" s="30">
        <v>125</v>
      </c>
      <c r="B114" s="31" t="str">
        <f>VLOOKUP($A114,Area!$A:$G,6,FALSE)</f>
        <v>Wendy Lappington</v>
      </c>
      <c r="C114" s="31" t="str">
        <f>VLOOKUP($A114,Area!$A:$G,7,FALSE)</f>
        <v>Loxley Monkey</v>
      </c>
      <c r="D114" s="31" t="str">
        <f>VLOOKUP($A114,Area!$A:$G,3,FALSE)</f>
        <v>Wessex Gold Aurum</v>
      </c>
      <c r="E114" s="42">
        <f>VLOOKUP($A114,'P2 Qualifier (118-143)'!$A:$I,9,FALSE)</f>
        <v>7</v>
      </c>
      <c r="F114" s="43">
        <f>SUM(E114:E117)-MAX(E114:E117)</f>
        <v>21</v>
      </c>
      <c r="G114" s="43">
        <f>RANK(H114,H:H,1)</f>
        <v>7</v>
      </c>
      <c r="H114" s="48">
        <f>SUM(E114:E117)-MAX(E114:E117)+MAX(E114:E117)/1000000</f>
        <v>21.000017</v>
      </c>
    </row>
    <row r="115" spans="1:8" s="26" customFormat="1" ht="18" customHeight="1" x14ac:dyDescent="0.25">
      <c r="A115" s="30">
        <v>154</v>
      </c>
      <c r="B115" s="31" t="str">
        <f>VLOOKUP($A115,Area!$A:$G,6,FALSE)</f>
        <v>Louise Kelly-Ramaer</v>
      </c>
      <c r="C115" s="31" t="str">
        <f>VLOOKUP($A115,Area!$A:$G,7,FALSE)</f>
        <v>Splash</v>
      </c>
      <c r="D115" s="31" t="str">
        <f>VLOOKUP($A115,Area!$A:$G,3,FALSE)</f>
        <v>Wessex Gold Aurum</v>
      </c>
      <c r="E115" s="42">
        <f>VLOOKUP($A115,'P2 Qualifier (144-169)'!$A:$I,9,FALSE)</f>
        <v>17</v>
      </c>
      <c r="F115" s="46"/>
      <c r="G115" s="44"/>
    </row>
    <row r="116" spans="1:8" s="26" customFormat="1" ht="18" customHeight="1" x14ac:dyDescent="0.25">
      <c r="A116" s="30">
        <v>33</v>
      </c>
      <c r="B116" s="31" t="str">
        <f>VLOOKUP($A116,Area!$A:$G,6,FALSE)</f>
        <v>Janet Stares</v>
      </c>
      <c r="C116" s="31" t="str">
        <f>VLOOKUP($A116,Area!$A:$G,7,FALSE)</f>
        <v>Caminito</v>
      </c>
      <c r="D116" s="31" t="str">
        <f>VLOOKUP($A116,Area!$A:$G,3,FALSE)</f>
        <v>Wessex Gold Aurum</v>
      </c>
      <c r="E116" s="42">
        <f>VLOOKUP($A116,'N27 Qualifier (32-77)'!$A:$I,9,FALSE)</f>
        <v>10</v>
      </c>
      <c r="F116" s="46"/>
      <c r="G116" s="44"/>
    </row>
    <row r="117" spans="1:8" s="26" customFormat="1" ht="18" customHeight="1" x14ac:dyDescent="0.25">
      <c r="A117" s="30">
        <v>171</v>
      </c>
      <c r="B117" s="31" t="str">
        <f>VLOOKUP($A117,Area!$A:$G,6,FALSE)</f>
        <v>Anneka Storey</v>
      </c>
      <c r="C117" s="31" t="str">
        <f>VLOOKUP($A117,Area!$A:$G,7,FALSE)</f>
        <v>Arizona VDL</v>
      </c>
      <c r="D117" s="31" t="str">
        <f>VLOOKUP($A117,Area!$A:$G,3,FALSE)</f>
        <v>Wessex Gold Aurum</v>
      </c>
      <c r="E117" s="42">
        <f>VLOOKUP($A117,'N27 Qualifier (170-193)'!$A:$I,9,FALSE)</f>
        <v>4</v>
      </c>
      <c r="F117" s="47"/>
      <c r="G117" s="45"/>
    </row>
    <row r="118" spans="1:8" s="41" customFormat="1" ht="9" customHeight="1" x14ac:dyDescent="0.3">
      <c r="A118" s="37"/>
      <c r="B118" s="36"/>
      <c r="C118" s="36"/>
      <c r="D118" s="36"/>
      <c r="E118" s="40"/>
      <c r="F118" s="40"/>
      <c r="G118" s="40"/>
    </row>
    <row r="119" spans="1:8" s="26" customFormat="1" ht="18" customHeight="1" x14ac:dyDescent="0.25">
      <c r="A119" s="30">
        <v>128</v>
      </c>
      <c r="B119" s="31" t="str">
        <f>VLOOKUP($A119,Area!$A:$G,6,FALSE)</f>
        <v>Jo Howse</v>
      </c>
      <c r="C119" s="31" t="str">
        <f>VLOOKUP($A119,Area!$A:$G,7,FALSE)</f>
        <v>Paulbeg Miss Miller</v>
      </c>
      <c r="D119" s="31" t="str">
        <f>VLOOKUP($A119,Area!$A:$G,3,FALSE)</f>
        <v>Wessex Gold Oro</v>
      </c>
      <c r="E119" s="42">
        <f>VLOOKUP($A119,'P2 Qualifier (118-143)'!$A:$I,9,FALSE)</f>
        <v>17</v>
      </c>
      <c r="F119" s="43">
        <f>SUM(E119:E122)-MAX(E119:E122)</f>
        <v>45</v>
      </c>
      <c r="G119" s="43">
        <f>RANK(H119,H:H,1)</f>
        <v>19</v>
      </c>
      <c r="H119" s="48">
        <f>SUM(E119:E122)-MAX(E119:E122)+MAX(E119:E122)/1000000</f>
        <v>45.000019000000002</v>
      </c>
    </row>
    <row r="120" spans="1:8" s="26" customFormat="1" ht="18" customHeight="1" x14ac:dyDescent="0.25">
      <c r="A120" s="30">
        <v>156</v>
      </c>
      <c r="B120" s="31" t="str">
        <f>VLOOKUP($A120,Area!$A:$G,6,FALSE)</f>
        <v>Stephanie Swadden</v>
      </c>
      <c r="C120" s="31" t="str">
        <f>VLOOKUP($A120,Area!$A:$G,7,FALSE)</f>
        <v>Pink House Lady</v>
      </c>
      <c r="D120" s="31" t="str">
        <f>VLOOKUP($A120,Area!$A:$G,3,FALSE)</f>
        <v>Wessex Gold Oro</v>
      </c>
      <c r="E120" s="42">
        <f>VLOOKUP($A120,'P2 Qualifier (144-169)'!$A:$I,9,FALSE)</f>
        <v>16</v>
      </c>
      <c r="F120" s="46"/>
      <c r="G120" s="44"/>
    </row>
    <row r="121" spans="1:8" s="26" customFormat="1" ht="18" customHeight="1" x14ac:dyDescent="0.25">
      <c r="A121" s="30">
        <v>35</v>
      </c>
      <c r="B121" s="31" t="str">
        <f>VLOOKUP($A121,Area!$A:$G,6,FALSE)</f>
        <v>Kim Swift</v>
      </c>
      <c r="C121" s="31" t="str">
        <f>VLOOKUP($A121,Area!$A:$G,7,FALSE)</f>
        <v>Atlas VI</v>
      </c>
      <c r="D121" s="31" t="str">
        <f>VLOOKUP($A121,Area!$A:$G,3,FALSE)</f>
        <v>Wessex Gold Oro</v>
      </c>
      <c r="E121" s="42">
        <f>VLOOKUP($A121,'N27 Qualifier (32-77)'!$A:$I,9,FALSE)</f>
        <v>19</v>
      </c>
      <c r="F121" s="46"/>
      <c r="G121" s="44"/>
    </row>
    <row r="122" spans="1:8" s="26" customFormat="1" ht="18" customHeight="1" x14ac:dyDescent="0.25">
      <c r="A122" s="30">
        <v>173</v>
      </c>
      <c r="B122" s="31" t="str">
        <f>VLOOKUP($A122,Area!$A:$G,6,FALSE)</f>
        <v>Abigail Evans</v>
      </c>
      <c r="C122" s="31" t="str">
        <f>VLOOKUP($A122,Area!$A:$G,7,FALSE)</f>
        <v>Prince Zar</v>
      </c>
      <c r="D122" s="31" t="str">
        <f>VLOOKUP($A122,Area!$A:$G,3,FALSE)</f>
        <v>Wessex Gold Oro</v>
      </c>
      <c r="E122" s="42">
        <f>VLOOKUP($A122,'N27 Qualifier (170-193)'!$A:$I,9,FALSE)</f>
        <v>12</v>
      </c>
      <c r="F122" s="47"/>
      <c r="G122" s="45"/>
    </row>
  </sheetData>
  <conditionalFormatting sqref="G1:G1048576">
    <cfRule type="duplicateValues" dxfId="0" priority="1"/>
  </conditionalFormatting>
  <pageMargins left="0.51181102362204722" right="0.51181102362204722" top="0.55118110236220474" bottom="0.55118110236220474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pane ySplit="3" topLeftCell="A4" activePane="bottomLeft" state="frozen"/>
      <selection pane="bottomLeft" activeCell="M11" sqref="M11"/>
    </sheetView>
  </sheetViews>
  <sheetFormatPr defaultRowHeight="15" outlineLevelCol="1" x14ac:dyDescent="0.25"/>
  <cols>
    <col min="1" max="1" width="9.140625" style="1"/>
    <col min="2" max="2" width="12" style="1" customWidth="1"/>
    <col min="3" max="3" width="19.7109375" style="1" customWidth="1"/>
    <col min="4" max="4" width="28.7109375" style="1" customWidth="1"/>
    <col min="5" max="5" width="13.85546875" style="1" hidden="1" customWidth="1" outlineLevel="1"/>
    <col min="6" max="6" width="6.85546875" style="1" hidden="1" customWidth="1" outlineLevel="1"/>
    <col min="7" max="8" width="33" style="1" hidden="1" customWidth="1" outlineLevel="1"/>
    <col min="9" max="9" width="9.140625" style="1" collapsed="1"/>
    <col min="10" max="16384" width="9.140625" style="1"/>
  </cols>
  <sheetData>
    <row r="1" spans="1:8" x14ac:dyDescent="0.25">
      <c r="A1" s="11" t="s">
        <v>271</v>
      </c>
    </row>
    <row r="3" spans="1:8" s="8" customFormat="1" x14ac:dyDescent="0.25">
      <c r="A3" s="9" t="s">
        <v>224</v>
      </c>
      <c r="B3" s="9" t="s">
        <v>225</v>
      </c>
      <c r="C3" s="9" t="s">
        <v>48</v>
      </c>
      <c r="D3" s="9" t="s">
        <v>49</v>
      </c>
    </row>
    <row r="4" spans="1:8" x14ac:dyDescent="0.25">
      <c r="A4" s="1">
        <v>53</v>
      </c>
      <c r="B4" s="5">
        <f>VLOOKUP(A4,Times!$A$3:$B$7,2,FALSE)</f>
        <v>9</v>
      </c>
      <c r="C4" s="1" t="s">
        <v>22</v>
      </c>
      <c r="D4" s="1" t="s">
        <v>162</v>
      </c>
      <c r="E4" s="1" t="s">
        <v>24</v>
      </c>
      <c r="F4" s="1" t="s">
        <v>25</v>
      </c>
      <c r="G4" s="2" t="s">
        <v>211</v>
      </c>
    </row>
    <row r="5" spans="1:8" x14ac:dyDescent="0.25">
      <c r="A5" s="1">
        <v>54</v>
      </c>
      <c r="B5" s="5">
        <f>VLOOKUP(A5,Times!$A$3:$B$7,2,FALSE)</f>
        <v>9.06</v>
      </c>
      <c r="C5" s="1" t="s">
        <v>83</v>
      </c>
      <c r="D5" s="1" t="s">
        <v>84</v>
      </c>
      <c r="F5" s="1" t="s">
        <v>25</v>
      </c>
      <c r="G5" s="1" t="s">
        <v>86</v>
      </c>
      <c r="H5" s="1" t="s">
        <v>85</v>
      </c>
    </row>
    <row r="6" spans="1:8" x14ac:dyDescent="0.25">
      <c r="A6" s="1">
        <v>78</v>
      </c>
      <c r="B6" s="5">
        <f>VLOOKUP(A6,Times!$A$3:$B$7,2,FALSE)</f>
        <v>9.120000000000001</v>
      </c>
      <c r="C6" s="1" t="s">
        <v>81</v>
      </c>
      <c r="D6" s="1" t="s">
        <v>82</v>
      </c>
      <c r="F6" s="1" t="s">
        <v>25</v>
      </c>
      <c r="G6" s="1" t="s">
        <v>86</v>
      </c>
      <c r="H6" s="1" t="s">
        <v>85</v>
      </c>
    </row>
    <row r="7" spans="1:8" x14ac:dyDescent="0.25">
      <c r="A7" s="1">
        <v>79</v>
      </c>
      <c r="B7" s="5">
        <f>VLOOKUP(A7,Times!$A$3:$B$7,2,FALSE)</f>
        <v>9.1800000000000015</v>
      </c>
      <c r="C7" s="1" t="s">
        <v>7</v>
      </c>
      <c r="D7" s="1" t="s">
        <v>8</v>
      </c>
      <c r="E7" s="1" t="s">
        <v>9</v>
      </c>
      <c r="F7" s="1" t="s">
        <v>25</v>
      </c>
      <c r="G7" s="2" t="s">
        <v>210</v>
      </c>
    </row>
    <row r="8" spans="1:8" x14ac:dyDescent="0.25">
      <c r="A8" s="1">
        <v>81</v>
      </c>
      <c r="B8" s="5">
        <f>VLOOKUP(A8,Times!$A$3:$B$7,2,FALSE)</f>
        <v>9.240000000000002</v>
      </c>
      <c r="C8" s="1" t="s">
        <v>17</v>
      </c>
      <c r="D8" s="1" t="s">
        <v>18</v>
      </c>
      <c r="F8" s="1" t="s">
        <v>25</v>
      </c>
      <c r="G8" s="7" t="s">
        <v>262</v>
      </c>
    </row>
    <row r="11" spans="1:8" x14ac:dyDescent="0.25">
      <c r="A11" s="11" t="s">
        <v>272</v>
      </c>
    </row>
    <row r="12" spans="1:8" x14ac:dyDescent="0.25">
      <c r="A12" s="12"/>
      <c r="B12" s="13"/>
      <c r="C12" s="13"/>
      <c r="D12" s="13"/>
    </row>
    <row r="13" spans="1:8" x14ac:dyDescent="0.25">
      <c r="A13" s="9" t="s">
        <v>224</v>
      </c>
      <c r="B13" s="9" t="s">
        <v>225</v>
      </c>
      <c r="C13" s="9" t="s">
        <v>48</v>
      </c>
      <c r="D13" s="9" t="s">
        <v>49</v>
      </c>
    </row>
    <row r="14" spans="1:8" x14ac:dyDescent="0.25">
      <c r="A14" s="1">
        <v>89</v>
      </c>
      <c r="B14" s="5">
        <f>VLOOKUP(A14,Times!$Q$3:$R$11,2,FALSE)</f>
        <v>12</v>
      </c>
      <c r="C14" s="1" t="s">
        <v>11</v>
      </c>
      <c r="D14" s="1" t="s">
        <v>12</v>
      </c>
      <c r="E14" s="1" t="s">
        <v>47</v>
      </c>
      <c r="F14" s="1" t="s">
        <v>10</v>
      </c>
      <c r="G14" s="1" t="s">
        <v>213</v>
      </c>
    </row>
    <row r="15" spans="1:8" x14ac:dyDescent="0.25">
      <c r="A15" s="1">
        <v>92</v>
      </c>
      <c r="B15" s="5">
        <f>VLOOKUP(A15,Times!$Q$3:$R$11,2,FALSE)</f>
        <v>12.06</v>
      </c>
      <c r="C15" s="1" t="s">
        <v>56</v>
      </c>
      <c r="D15" s="1" t="s">
        <v>57</v>
      </c>
      <c r="E15" s="1" t="s">
        <v>47</v>
      </c>
      <c r="F15" s="1" t="s">
        <v>10</v>
      </c>
      <c r="G15" s="1" t="s">
        <v>67</v>
      </c>
    </row>
    <row r="16" spans="1:8" x14ac:dyDescent="0.25">
      <c r="A16" s="1">
        <v>93</v>
      </c>
      <c r="B16" s="5">
        <f>VLOOKUP(A16,Times!$Q$3:$R$11,2,FALSE)</f>
        <v>12.120000000000001</v>
      </c>
      <c r="C16" s="1" t="s">
        <v>62</v>
      </c>
      <c r="D16" s="1" t="s">
        <v>200</v>
      </c>
      <c r="E16" s="1" t="s">
        <v>47</v>
      </c>
      <c r="F16" s="1" t="s">
        <v>10</v>
      </c>
      <c r="G16" s="1" t="s">
        <v>201</v>
      </c>
    </row>
    <row r="17" spans="1:7" x14ac:dyDescent="0.25">
      <c r="A17" s="1">
        <v>94</v>
      </c>
      <c r="B17" s="5">
        <f>VLOOKUP(A17,Times!$Q$3:$R$11,2,FALSE)</f>
        <v>12.180000000000001</v>
      </c>
      <c r="C17" s="1" t="s">
        <v>13</v>
      </c>
      <c r="D17" s="1" t="s">
        <v>14</v>
      </c>
      <c r="E17" s="1" t="s">
        <v>0</v>
      </c>
      <c r="F17" s="1" t="s">
        <v>10</v>
      </c>
      <c r="G17" s="2" t="s">
        <v>209</v>
      </c>
    </row>
    <row r="18" spans="1:7" x14ac:dyDescent="0.25">
      <c r="A18" s="1">
        <v>95</v>
      </c>
      <c r="B18" s="5">
        <f>VLOOKUP(A18,Times!$Q$3:$R$11,2,FALSE)</f>
        <v>12.240000000000002</v>
      </c>
      <c r="C18" s="1" t="s">
        <v>216</v>
      </c>
      <c r="D18" s="1" t="s">
        <v>189</v>
      </c>
      <c r="E18" s="1" t="s">
        <v>217</v>
      </c>
      <c r="F18" s="1" t="s">
        <v>10</v>
      </c>
      <c r="G18" s="1" t="s">
        <v>261</v>
      </c>
    </row>
    <row r="19" spans="1:7" x14ac:dyDescent="0.25">
      <c r="A19" s="1">
        <v>96</v>
      </c>
      <c r="B19" s="5">
        <f>VLOOKUP(A19,Times!$Q$3:$R$11,2,FALSE)</f>
        <v>12.300000000000002</v>
      </c>
      <c r="C19" s="1" t="s">
        <v>15</v>
      </c>
      <c r="D19" s="1" t="s">
        <v>72</v>
      </c>
      <c r="E19" s="1" t="s">
        <v>16</v>
      </c>
      <c r="F19" s="1" t="s">
        <v>10</v>
      </c>
      <c r="G19" s="2" t="s">
        <v>210</v>
      </c>
    </row>
    <row r="20" spans="1:7" x14ac:dyDescent="0.25">
      <c r="A20" s="1">
        <v>97</v>
      </c>
      <c r="B20" s="5">
        <f>VLOOKUP(A20,Times!$Q$3:$R$11,2,FALSE)</f>
        <v>12.360000000000003</v>
      </c>
      <c r="C20" s="1" t="s">
        <v>21</v>
      </c>
      <c r="D20" s="1" t="s">
        <v>20</v>
      </c>
      <c r="E20" s="1" t="s">
        <v>19</v>
      </c>
      <c r="F20" s="1" t="s">
        <v>10</v>
      </c>
      <c r="G20" s="1" t="s">
        <v>213</v>
      </c>
    </row>
    <row r="21" spans="1:7" x14ac:dyDescent="0.25">
      <c r="A21" s="1">
        <v>98</v>
      </c>
      <c r="B21" s="5">
        <f>VLOOKUP(A21,Times!$Q$3:$R$11,2,FALSE)</f>
        <v>12.420000000000003</v>
      </c>
      <c r="C21" s="1" t="s">
        <v>26</v>
      </c>
      <c r="D21" s="1" t="s">
        <v>27</v>
      </c>
      <c r="E21" s="1" t="s">
        <v>9</v>
      </c>
      <c r="F21" s="1" t="s">
        <v>10</v>
      </c>
      <c r="G21" s="1" t="s">
        <v>213</v>
      </c>
    </row>
    <row r="22" spans="1:7" x14ac:dyDescent="0.25">
      <c r="A22" s="1">
        <v>99</v>
      </c>
      <c r="B22" s="5">
        <f>VLOOKUP(A22,Times!$Q$3:$R$11,2,FALSE)</f>
        <v>12.480000000000004</v>
      </c>
      <c r="C22" s="1" t="s">
        <v>214</v>
      </c>
      <c r="D22" s="1" t="s">
        <v>215</v>
      </c>
      <c r="F22" s="1" t="s">
        <v>10</v>
      </c>
      <c r="G22" s="1" t="s">
        <v>213</v>
      </c>
    </row>
  </sheetData>
  <sortState ref="A14:G22">
    <sortCondition ref="A14:A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Q1" workbookViewId="0">
      <selection activeCell="I25" sqref="I25"/>
    </sheetView>
  </sheetViews>
  <sheetFormatPr defaultRowHeight="15" x14ac:dyDescent="0.25"/>
  <cols>
    <col min="2" max="2" width="9.28515625" style="3" customWidth="1"/>
    <col min="3" max="4" width="22" customWidth="1"/>
    <col min="8" max="8" width="9.140625" style="3"/>
    <col min="9" max="9" width="19.140625" bestFit="1" customWidth="1"/>
    <col min="10" max="10" width="18.85546875" bestFit="1" customWidth="1"/>
    <col min="11" max="11" width="23.140625" bestFit="1" customWidth="1"/>
    <col min="13" max="13" width="9.140625" style="3"/>
    <col min="14" max="14" width="19.28515625" bestFit="1" customWidth="1"/>
    <col min="15" max="15" width="26.5703125" bestFit="1" customWidth="1"/>
    <col min="16" max="16" width="23.140625" bestFit="1" customWidth="1"/>
    <col min="17" max="17" width="10.140625" customWidth="1"/>
    <col min="18" max="18" width="11.140625" style="3" customWidth="1"/>
    <col min="19" max="19" width="19.28515625" customWidth="1"/>
    <col min="20" max="20" width="26.5703125" customWidth="1"/>
    <col min="24" max="24" width="9.140625" style="3"/>
    <col min="25" max="25" width="21" customWidth="1"/>
    <col min="26" max="26" width="23.5703125" bestFit="1" customWidth="1"/>
    <col min="27" max="27" width="23.140625" bestFit="1" customWidth="1"/>
    <col min="29" max="29" width="9.140625" style="3"/>
    <col min="30" max="30" width="17.42578125" bestFit="1" customWidth="1"/>
    <col min="31" max="31" width="21.5703125" bestFit="1" customWidth="1"/>
    <col min="32" max="32" width="23.140625" bestFit="1" customWidth="1"/>
  </cols>
  <sheetData>
    <row r="1" spans="1:32" s="14" customFormat="1" ht="18.75" x14ac:dyDescent="0.3">
      <c r="A1" s="14" t="s">
        <v>218</v>
      </c>
      <c r="B1" s="15"/>
      <c r="G1" s="14" t="s">
        <v>219</v>
      </c>
      <c r="H1" s="15"/>
      <c r="L1" s="14" t="s">
        <v>220</v>
      </c>
      <c r="M1" s="15"/>
      <c r="Q1" s="14" t="s">
        <v>221</v>
      </c>
      <c r="R1" s="15"/>
      <c r="W1" s="14" t="s">
        <v>222</v>
      </c>
      <c r="X1" s="15"/>
      <c r="AB1" s="14" t="s">
        <v>223</v>
      </c>
      <c r="AC1" s="15"/>
    </row>
    <row r="3" spans="1:32" x14ac:dyDescent="0.25">
      <c r="A3" s="1">
        <v>53</v>
      </c>
      <c r="B3" s="3">
        <v>9</v>
      </c>
      <c r="C3" t="str">
        <f>IFERROR(VLOOKUP($A3,'Warm Up'!$A:$D,3,FALSE),"")</f>
        <v>Emma Wherry</v>
      </c>
      <c r="D3" t="str">
        <f>IFERROR(VLOOKUP($A3,'Warm Up'!$A:$D,4,FALSE),"")</f>
        <v>Tulira Robeen</v>
      </c>
      <c r="G3" s="1">
        <v>118</v>
      </c>
      <c r="H3" s="3">
        <v>10</v>
      </c>
      <c r="I3" t="str">
        <f>IFERROR(VLOOKUP(G3,Area!$A:$G,6,FALSE),"")</f>
        <v>Grace Taylor</v>
      </c>
      <c r="J3" t="str">
        <f>IFERROR(VLOOKUP(G3,Area!$A:$G,7,FALSE),"")</f>
        <v>Cavalier Galaxy</v>
      </c>
      <c r="K3" t="str">
        <f>IFERROR(VLOOKUP(G3,Area!$A:$G,3,FALSE),"")</f>
        <v>Swindon Purple</v>
      </c>
      <c r="L3" s="1">
        <v>144</v>
      </c>
      <c r="M3" s="3">
        <v>9</v>
      </c>
      <c r="N3" t="str">
        <f>IFERROR(VLOOKUP(L3,Area!$A:$G,6,FALSE),"")</f>
        <v>Nicola Massey</v>
      </c>
      <c r="O3" t="str">
        <f>IFERROR(VLOOKUP(L3,Area!$A:$G,7,FALSE),"")</f>
        <v>Tiramisu</v>
      </c>
      <c r="P3" t="str">
        <f>IFERROR(VLOOKUP(L3,Area!$A:$G,3,FALSE),"")</f>
        <v>Frampton</v>
      </c>
      <c r="Q3" s="1">
        <v>89</v>
      </c>
      <c r="R3" s="3">
        <v>12</v>
      </c>
      <c r="S3" t="str">
        <f>IFERROR(VLOOKUP($Q3,'Warm Up'!$A:$D,3,FALSE),"")</f>
        <v>Anneka Storey</v>
      </c>
      <c r="T3" t="str">
        <f>IFERROR(VLOOKUP($Q3,'Warm Up'!$A:$D,4,FALSE),"")</f>
        <v>Arizona VDL</v>
      </c>
      <c r="W3" s="1">
        <v>32</v>
      </c>
      <c r="X3" s="3">
        <v>13</v>
      </c>
      <c r="Y3" t="str">
        <f>IFERROR(VLOOKUP(W3,Area!$A:$G,6,FALSE),"")</f>
        <v>Francesca Dark</v>
      </c>
      <c r="Z3" t="str">
        <f>IFERROR(VLOOKUP(W3,Area!$A:$G,7,FALSE),"")</f>
        <v>Matcho</v>
      </c>
      <c r="AA3" t="str">
        <f>IFERROR(VLOOKUP(W3,Area!$A:$G,3,FALSE),"")</f>
        <v>Cotswold Edge White</v>
      </c>
      <c r="AB3" s="1">
        <v>170</v>
      </c>
      <c r="AC3" s="3">
        <v>13.06</v>
      </c>
      <c r="AD3" t="str">
        <f>IFERROR(VLOOKUP(AB3,Area!$A:$G,6,FALSE),"")</f>
        <v>Carol McDonagh</v>
      </c>
      <c r="AE3" t="str">
        <f>IFERROR(VLOOKUP(AB3,Area!$A:$G,7,FALSE),"")</f>
        <v>Woody</v>
      </c>
      <c r="AF3" t="str">
        <f>IFERROR(VLOOKUP(AB3,Area!$A:$G,3,FALSE),"")</f>
        <v>Cotswold Edge White</v>
      </c>
    </row>
    <row r="4" spans="1:32" x14ac:dyDescent="0.25">
      <c r="A4" s="1">
        <v>54</v>
      </c>
      <c r="B4" s="3">
        <f>B3+0.06</f>
        <v>9.06</v>
      </c>
      <c r="C4" t="str">
        <f>IFERROR(VLOOKUP($A4,'Warm Up'!$A:$D,3,FALSE),"")</f>
        <v>Lorna Roberts</v>
      </c>
      <c r="D4" t="str">
        <f>IFERROR(VLOOKUP($A4,'Warm Up'!$A:$D,4,FALSE),"")</f>
        <v>Chester</v>
      </c>
      <c r="G4" s="1">
        <v>119</v>
      </c>
      <c r="H4" s="3">
        <f>H3+0.06</f>
        <v>10.06</v>
      </c>
      <c r="I4" t="str">
        <f>IFERROR(VLOOKUP(G4,Area!$A:$G,6,FALSE),"")</f>
        <v>Penny Hall</v>
      </c>
      <c r="J4" t="str">
        <f>IFERROR(VLOOKUP(G4,Area!$A:$G,7,FALSE),"")</f>
        <v>The Marsh Mallow</v>
      </c>
      <c r="K4" t="str">
        <f>IFERROR(VLOOKUP(G4,Area!$A:$G,3,FALSE),"")</f>
        <v>VWH</v>
      </c>
      <c r="L4" s="1">
        <v>145</v>
      </c>
      <c r="M4" s="3">
        <f>M3+0.06</f>
        <v>9.06</v>
      </c>
      <c r="N4" t="str">
        <f>IFERROR(VLOOKUP(L4,Area!$A:$G,6,FALSE),"")</f>
        <v>Barbara Anderson</v>
      </c>
      <c r="O4" t="str">
        <f>IFERROR(VLOOKUP(L4,Area!$A:$G,7,FALSE),"")</f>
        <v>Strathmore Blackbird</v>
      </c>
      <c r="P4" t="str">
        <f>IFERROR(VLOOKUP(L4,Area!$A:$G,3,FALSE),"")</f>
        <v>Frampton</v>
      </c>
      <c r="Q4" s="1">
        <v>92</v>
      </c>
      <c r="R4" s="3">
        <f>R3+0.06</f>
        <v>12.06</v>
      </c>
      <c r="S4" t="str">
        <f>IFERROR(VLOOKUP($Q4,'Warm Up'!$A:$D,3,FALSE),"")</f>
        <v>Janet Stares</v>
      </c>
      <c r="T4" t="str">
        <f>IFERROR(VLOOKUP($Q4,'Warm Up'!$A:$D,4,FALSE),"")</f>
        <v>Caminito</v>
      </c>
      <c r="W4" s="1">
        <v>33</v>
      </c>
      <c r="X4" s="3">
        <f>X3+0.06</f>
        <v>13.06</v>
      </c>
      <c r="Y4" t="str">
        <f>IFERROR(VLOOKUP(W4,Area!$A:$G,6,FALSE),"")</f>
        <v>Janet Stares</v>
      </c>
      <c r="Z4" t="str">
        <f>IFERROR(VLOOKUP(W4,Area!$A:$G,7,FALSE),"")</f>
        <v>Caminito</v>
      </c>
      <c r="AA4" t="str">
        <f>IFERROR(VLOOKUP(W4,Area!$A:$G,3,FALSE),"")</f>
        <v>Wessex Gold Aurum</v>
      </c>
      <c r="AB4" s="1">
        <v>171</v>
      </c>
      <c r="AC4" s="3">
        <f>AC3+0.06</f>
        <v>13.120000000000001</v>
      </c>
      <c r="AD4" t="str">
        <f>IFERROR(VLOOKUP(AB4,Area!$A:$G,6,FALSE),"")</f>
        <v>Anneka Storey</v>
      </c>
      <c r="AE4" t="str">
        <f>IFERROR(VLOOKUP(AB4,Area!$A:$G,7,FALSE),"")</f>
        <v>Arizona VDL</v>
      </c>
      <c r="AF4" t="str">
        <f>IFERROR(VLOOKUP(AB4,Area!$A:$G,3,FALSE),"")</f>
        <v>Wessex Gold Aurum</v>
      </c>
    </row>
    <row r="5" spans="1:32" x14ac:dyDescent="0.25">
      <c r="A5" s="1">
        <v>78</v>
      </c>
      <c r="B5" s="3">
        <f>B4+0.06</f>
        <v>9.120000000000001</v>
      </c>
      <c r="C5" t="str">
        <f>IFERROR(VLOOKUP($A5,'Warm Up'!$A:$D,3,FALSE),"")</f>
        <v>Grace Taylor</v>
      </c>
      <c r="D5" t="str">
        <f>IFERROR(VLOOKUP($A5,'Warm Up'!$A:$D,4,FALSE),"")</f>
        <v>Nora</v>
      </c>
      <c r="G5" s="1">
        <v>120</v>
      </c>
      <c r="H5" s="3">
        <f t="shared" ref="H5:H15" si="0">H4+0.06</f>
        <v>10.120000000000001</v>
      </c>
      <c r="I5" t="str">
        <f>IFERROR(VLOOKUP(G5,Area!$A:$G,6,FALSE),"")</f>
        <v>Nickie Coombs</v>
      </c>
      <c r="J5" t="str">
        <f>IFERROR(VLOOKUP(G5,Area!$A:$G,7,FALSE),"")</f>
        <v>Secret Expense</v>
      </c>
      <c r="K5" t="str">
        <f>IFERROR(VLOOKUP(G5,Area!$A:$G,3,FALSE),"")</f>
        <v>Kings Leaze Orange</v>
      </c>
      <c r="L5" s="1">
        <v>146</v>
      </c>
      <c r="M5" s="3">
        <f t="shared" ref="M5:M12" si="1">M4+0.06</f>
        <v>9.120000000000001</v>
      </c>
      <c r="N5" t="str">
        <f>IFERROR(VLOOKUP(L5,Area!$A:$G,6,FALSE),"")</f>
        <v>Holly Winterton</v>
      </c>
      <c r="O5" t="str">
        <f>IFERROR(VLOOKUP(L5,Area!$A:$G,7,FALSE),"")</f>
        <v>Wiggy</v>
      </c>
      <c r="P5" t="str">
        <f>IFERROR(VLOOKUP(L5,Area!$A:$G,3,FALSE),"")</f>
        <v>Berkeley Red</v>
      </c>
      <c r="Q5" s="1">
        <v>93</v>
      </c>
      <c r="R5" s="3">
        <f t="shared" ref="R5:R11" si="2">R4+0.06</f>
        <v>12.120000000000001</v>
      </c>
      <c r="S5" t="str">
        <f>IFERROR(VLOOKUP($Q5,'Warm Up'!$A:$D,3,FALSE),"")</f>
        <v>Kim Swift</v>
      </c>
      <c r="T5" t="str">
        <f>IFERROR(VLOOKUP($Q5,'Warm Up'!$A:$D,4,FALSE),"")</f>
        <v>Atlas</v>
      </c>
      <c r="W5" s="1">
        <v>34</v>
      </c>
      <c r="X5" s="3">
        <f t="shared" ref="X5:X12" si="3">X4+0.06</f>
        <v>13.120000000000001</v>
      </c>
      <c r="Y5" t="str">
        <f>IFERROR(VLOOKUP(W5,Area!$A:$G,6,FALSE),"")</f>
        <v>Georgina Bryce</v>
      </c>
      <c r="Z5" t="str">
        <f>IFERROR(VLOOKUP(W5,Area!$A:$G,7,FALSE),"")</f>
        <v>Trefaldwyn Dylan</v>
      </c>
      <c r="AA5" t="str">
        <f>IFERROR(VLOOKUP(W5,Area!$A:$G,3,FALSE),"")</f>
        <v>Bath</v>
      </c>
      <c r="AB5" s="1">
        <v>172</v>
      </c>
      <c r="AC5" s="3">
        <f t="shared" ref="AC5:AC11" si="4">AC4+0.06</f>
        <v>13.180000000000001</v>
      </c>
      <c r="AD5" t="str">
        <f>IFERROR(VLOOKUP(AB5,Area!$A:$G,6,FALSE),"")</f>
        <v>Stacey Martin</v>
      </c>
      <c r="AE5" t="str">
        <f>IFERROR(VLOOKUP(AB5,Area!$A:$G,7,FALSE),"")</f>
        <v>Ladykillers Little John</v>
      </c>
      <c r="AF5" t="str">
        <f>IFERROR(VLOOKUP(AB5,Area!$A:$G,3,FALSE),"")</f>
        <v>Bath</v>
      </c>
    </row>
    <row r="6" spans="1:32" x14ac:dyDescent="0.25">
      <c r="A6" s="1">
        <v>79</v>
      </c>
      <c r="B6" s="3">
        <f>B5+0.06</f>
        <v>9.1800000000000015</v>
      </c>
      <c r="C6" t="str">
        <f>IFERROR(VLOOKUP($A6,'Warm Up'!$A:$D,3,FALSE),"")</f>
        <v>Carolyn Kitson</v>
      </c>
      <c r="D6" t="str">
        <f>IFERROR(VLOOKUP($A6,'Warm Up'!$A:$D,4,FALSE),"")</f>
        <v>Future Proposition</v>
      </c>
      <c r="G6" s="1">
        <v>121</v>
      </c>
      <c r="H6" s="3">
        <f t="shared" si="0"/>
        <v>10.180000000000001</v>
      </c>
      <c r="I6" t="str">
        <f>IFERROR(VLOOKUP(G6,Area!$A:$G,6,FALSE),"")</f>
        <v>Sarah Palmer</v>
      </c>
      <c r="J6" t="str">
        <f>IFERROR(VLOOKUP(G6,Area!$A:$G,7,FALSE),"")</f>
        <v>Whitehawk Drifter</v>
      </c>
      <c r="K6" t="str">
        <f>IFERROR(VLOOKUP(G6,Area!$A:$G,3,FALSE),"")</f>
        <v>Kings Leaze Purple</v>
      </c>
      <c r="L6" s="1">
        <v>147</v>
      </c>
      <c r="M6" s="3">
        <f t="shared" si="1"/>
        <v>9.1800000000000015</v>
      </c>
      <c r="N6" t="str">
        <f>IFERROR(VLOOKUP(L6,Area!$A:$G,6,FALSE),"")</f>
        <v>Janet Warren</v>
      </c>
      <c r="O6" t="str">
        <f>IFERROR(VLOOKUP(L6,Area!$A:$G,7,FALSE),"")</f>
        <v>R Boycie</v>
      </c>
      <c r="P6" t="str">
        <f>IFERROR(VLOOKUP(L6,Area!$A:$G,3,FALSE),"")</f>
        <v>Kings Leaze Orange</v>
      </c>
      <c r="Q6" s="1">
        <v>94</v>
      </c>
      <c r="R6" s="3">
        <f t="shared" si="2"/>
        <v>12.180000000000001</v>
      </c>
      <c r="S6" t="str">
        <f>IFERROR(VLOOKUP($Q6,'Warm Up'!$A:$D,3,FALSE),"")</f>
        <v>Stacey Martin</v>
      </c>
      <c r="T6" t="str">
        <f>IFERROR(VLOOKUP($Q6,'Warm Up'!$A:$D,4,FALSE),"")</f>
        <v>Ladykillers Little John</v>
      </c>
      <c r="W6" s="1">
        <v>35</v>
      </c>
      <c r="X6" s="3">
        <f t="shared" si="3"/>
        <v>13.180000000000001</v>
      </c>
      <c r="Y6" t="str">
        <f>IFERROR(VLOOKUP(W6,Area!$A:$G,6,FALSE),"")</f>
        <v>Kim Swift</v>
      </c>
      <c r="Z6" t="str">
        <f>IFERROR(VLOOKUP(W6,Area!$A:$G,7,FALSE),"")</f>
        <v>Atlas VI</v>
      </c>
      <c r="AA6" t="str">
        <f>IFERROR(VLOOKUP(W6,Area!$A:$G,3,FALSE),"")</f>
        <v>Wessex Gold Oro</v>
      </c>
      <c r="AB6" s="1">
        <v>173</v>
      </c>
      <c r="AC6" s="3">
        <f t="shared" si="4"/>
        <v>13.240000000000002</v>
      </c>
      <c r="AD6" t="str">
        <f>IFERROR(VLOOKUP(AB6,Area!$A:$G,6,FALSE),"")</f>
        <v>Abigail Evans</v>
      </c>
      <c r="AE6" t="str">
        <f>IFERROR(VLOOKUP(AB6,Area!$A:$G,7,FALSE),"")</f>
        <v>Prince Zar</v>
      </c>
      <c r="AF6" t="str">
        <f>IFERROR(VLOOKUP(AB6,Area!$A:$G,3,FALSE),"")</f>
        <v>Wessex Gold Oro</v>
      </c>
    </row>
    <row r="7" spans="1:32" x14ac:dyDescent="0.25">
      <c r="A7" s="1">
        <v>81</v>
      </c>
      <c r="B7" s="3">
        <f>B6+0.06</f>
        <v>9.240000000000002</v>
      </c>
      <c r="C7" t="str">
        <f>IFERROR(VLOOKUP($A7,'Warm Up'!$A:$D,3,FALSE),"")</f>
        <v>Nickie Coombs</v>
      </c>
      <c r="D7" t="str">
        <f>IFERROR(VLOOKUP($A7,'Warm Up'!$A:$D,4,FALSE),"")</f>
        <v>Secret Expense</v>
      </c>
      <c r="G7" s="1">
        <v>122</v>
      </c>
      <c r="H7" s="3">
        <f t="shared" si="0"/>
        <v>10.240000000000002</v>
      </c>
      <c r="I7" t="str">
        <f>IFERROR(VLOOKUP(G7,Area!$A:$G,6,FALSE),"")</f>
        <v>Sarah Halladey</v>
      </c>
      <c r="J7" t="str">
        <f>IFERROR(VLOOKUP(G7,Area!$A:$G,7,FALSE),"")</f>
        <v>Silverio</v>
      </c>
      <c r="K7" t="str">
        <f>IFERROR(VLOOKUP(G7,Area!$A:$G,3,FALSE),"")</f>
        <v>Swindon Pink</v>
      </c>
      <c r="L7" s="1">
        <v>148</v>
      </c>
      <c r="M7" s="3">
        <f t="shared" si="1"/>
        <v>9.240000000000002</v>
      </c>
      <c r="N7" t="str">
        <f>IFERROR(VLOOKUP(L7,Area!$A:$G,6,FALSE),"")</f>
        <v>Emma Wherry</v>
      </c>
      <c r="O7" t="str">
        <f>IFERROR(VLOOKUP(L7,Area!$A:$G,7,FALSE),"")</f>
        <v>Tulira Robeen</v>
      </c>
      <c r="P7" t="str">
        <f>IFERROR(VLOOKUP(L7,Area!$A:$G,3,FALSE),"")</f>
        <v>Berkeley</v>
      </c>
      <c r="Q7" s="1">
        <v>95</v>
      </c>
      <c r="R7" s="3">
        <f t="shared" si="2"/>
        <v>12.240000000000002</v>
      </c>
      <c r="S7" t="str">
        <f>IFERROR(VLOOKUP($Q7,'Warm Up'!$A:$D,3,FALSE),"")</f>
        <v>Lindsay Cook</v>
      </c>
      <c r="T7" t="str">
        <f>IFERROR(VLOOKUP($Q7,'Warm Up'!$A:$D,4,FALSE),"")</f>
        <v>Laurozel Lucky Moonmist</v>
      </c>
      <c r="W7" s="1">
        <v>36</v>
      </c>
      <c r="X7" s="3">
        <f t="shared" si="3"/>
        <v>13.240000000000002</v>
      </c>
      <c r="Y7" t="str">
        <f>IFERROR(VLOOKUP(W7,Area!$A:$G,6,FALSE),"")</f>
        <v>Stephanie Carter</v>
      </c>
      <c r="Z7" t="str">
        <f>IFERROR(VLOOKUP(W7,Area!$A:$G,7,FALSE),"")</f>
        <v>Alice</v>
      </c>
      <c r="AA7" t="str">
        <f>IFERROR(VLOOKUP(W7,Area!$A:$G,3,FALSE),"")</f>
        <v>Cotswold Edge Blue</v>
      </c>
      <c r="AB7" s="1">
        <v>174</v>
      </c>
      <c r="AC7" s="3">
        <f t="shared" si="4"/>
        <v>13.300000000000002</v>
      </c>
      <c r="AD7" t="str">
        <f>IFERROR(VLOOKUP(AB7,Area!$A:$G,6,FALSE),"")</f>
        <v>Issy Gray</v>
      </c>
      <c r="AE7" t="str">
        <f>IFERROR(VLOOKUP(AB7,Area!$A:$G,7,FALSE),"")</f>
        <v>Nietzsche</v>
      </c>
      <c r="AF7" t="str">
        <f>IFERROR(VLOOKUP(AB7,Area!$A:$G,3,FALSE),"")</f>
        <v>Cotswold Edge Blue</v>
      </c>
    </row>
    <row r="8" spans="1:32" x14ac:dyDescent="0.25">
      <c r="B8"/>
      <c r="G8" s="1">
        <v>123</v>
      </c>
      <c r="H8" s="3">
        <f t="shared" si="0"/>
        <v>10.300000000000002</v>
      </c>
      <c r="I8" t="str">
        <f>IFERROR(VLOOKUP(G8,Area!$A:$G,6,FALSE),"")</f>
        <v>Melanie Glover</v>
      </c>
      <c r="J8" t="str">
        <f>IFERROR(VLOOKUP(G8,Area!$A:$G,7,FALSE),"")</f>
        <v>Lakestreet Cool Guy</v>
      </c>
      <c r="K8" t="str">
        <f>IFERROR(VLOOKUP(G8,Area!$A:$G,3,FALSE),"")</f>
        <v>Frampton Diamonds</v>
      </c>
      <c r="L8" s="1">
        <v>149</v>
      </c>
      <c r="M8" s="3">
        <f t="shared" si="1"/>
        <v>9.3000000000000025</v>
      </c>
      <c r="N8" t="str">
        <f>IFERROR(VLOOKUP(L8,Area!$A:$G,6,FALSE),"")</f>
        <v>Adrian Palmer</v>
      </c>
      <c r="O8" t="str">
        <f>IFERROR(VLOOKUP(L8,Area!$A:$G,7,FALSE),"")</f>
        <v>Chilli Pepper II</v>
      </c>
      <c r="P8" t="str">
        <f>IFERROR(VLOOKUP(L8,Area!$A:$G,3,FALSE),"")</f>
        <v>Kings Leaze Purple</v>
      </c>
      <c r="Q8" s="1">
        <v>96</v>
      </c>
      <c r="R8" s="3">
        <f t="shared" si="2"/>
        <v>12.300000000000002</v>
      </c>
      <c r="S8" t="str">
        <f>IFERROR(VLOOKUP($Q8,'Warm Up'!$A:$D,3,FALSE),"")</f>
        <v>Julian Minchin</v>
      </c>
      <c r="T8" t="str">
        <f>IFERROR(VLOOKUP($Q8,'Warm Up'!$A:$D,4,FALSE),"")</f>
        <v>Wadswick Ben</v>
      </c>
      <c r="W8" s="1">
        <v>37</v>
      </c>
      <c r="X8" s="3">
        <f t="shared" si="3"/>
        <v>13.300000000000002</v>
      </c>
      <c r="Y8" t="str">
        <f>IFERROR(VLOOKUP(W8,Area!$A:$G,6,FALSE),"")</f>
        <v>Lindsey Cook</v>
      </c>
      <c r="Z8" t="str">
        <f>IFERROR(VLOOKUP(W8,Area!$A:$G,7,FALSE),"")</f>
        <v>Laurozel Lucky Moonmist</v>
      </c>
      <c r="AA8" t="str">
        <f>IFERROR(VLOOKUP(W8,Area!$A:$G,3,FALSE),"")</f>
        <v>Swindon Pink</v>
      </c>
      <c r="AB8" s="1">
        <v>175</v>
      </c>
      <c r="AC8" s="3">
        <f t="shared" si="4"/>
        <v>13.360000000000003</v>
      </c>
      <c r="AD8" t="str">
        <f>IFERROR(VLOOKUP(AB8,Area!$A:$G,6,FALSE),"")</f>
        <v>Abby Read</v>
      </c>
      <c r="AE8" t="str">
        <f>IFERROR(VLOOKUP(AB8,Area!$A:$G,7,FALSE),"")</f>
        <v>Billy McRoy</v>
      </c>
      <c r="AF8" t="str">
        <f>IFERROR(VLOOKUP(AB8,Area!$A:$G,3,FALSE),"")</f>
        <v>Kings Leaze Orange</v>
      </c>
    </row>
    <row r="9" spans="1:32" x14ac:dyDescent="0.25">
      <c r="G9" s="1">
        <v>124</v>
      </c>
      <c r="H9" s="3">
        <f t="shared" si="0"/>
        <v>10.360000000000003</v>
      </c>
      <c r="I9" t="str">
        <f>IFERROR(VLOOKUP(G9,Area!$A:$G,6,FALSE),"")</f>
        <v>Polly Fews</v>
      </c>
      <c r="J9">
        <f>IFERROR(VLOOKUP(G9,Area!$A:$G,7,FALSE),"")</f>
        <v>0</v>
      </c>
      <c r="K9" t="str">
        <f>IFERROR(VLOOKUP(G9,Area!$A:$G,3,FALSE),"")</f>
        <v>Berkeley Red</v>
      </c>
      <c r="L9" s="1">
        <v>150</v>
      </c>
      <c r="M9" s="3">
        <f t="shared" si="1"/>
        <v>9.360000000000003</v>
      </c>
      <c r="N9" t="str">
        <f>IFERROR(VLOOKUP(L9,Area!$A:$G,6,FALSE),"")</f>
        <v>Jo Vincent</v>
      </c>
      <c r="O9" t="str">
        <f>IFERROR(VLOOKUP(L9,Area!$A:$G,7,FALSE),"")</f>
        <v>Cundlegreen Alexander</v>
      </c>
      <c r="P9" t="str">
        <f>IFERROR(VLOOKUP(L9,Area!$A:$G,3,FALSE),"")</f>
        <v>Swindon Pink</v>
      </c>
      <c r="Q9" s="1">
        <v>97</v>
      </c>
      <c r="R9" s="3">
        <f t="shared" si="2"/>
        <v>12.360000000000003</v>
      </c>
      <c r="S9" t="str">
        <f>IFERROR(VLOOKUP($Q9,'Warm Up'!$A:$D,3,FALSE),"")</f>
        <v>Issy Gray</v>
      </c>
      <c r="T9" t="str">
        <f>IFERROR(VLOOKUP($Q9,'Warm Up'!$A:$D,4,FALSE),"")</f>
        <v>Nietzsche</v>
      </c>
      <c r="W9" s="1">
        <v>38</v>
      </c>
      <c r="X9" s="3">
        <f t="shared" si="3"/>
        <v>13.360000000000003</v>
      </c>
      <c r="Y9" t="str">
        <f>IFERROR(VLOOKUP(W9,Area!$A:$G,6,FALSE),"")</f>
        <v>Ruth Alderman</v>
      </c>
      <c r="Z9" t="str">
        <f>IFERROR(VLOOKUP(W9,Area!$A:$G,7,FALSE),"")</f>
        <v>Tacuba</v>
      </c>
      <c r="AA9" t="str">
        <f>IFERROR(VLOOKUP(W9,Area!$A:$G,3,FALSE),"")</f>
        <v>Severn Vale White</v>
      </c>
      <c r="AB9" s="1">
        <v>176</v>
      </c>
      <c r="AC9" s="3">
        <f t="shared" si="4"/>
        <v>13.420000000000003</v>
      </c>
      <c r="AD9" t="str">
        <f>IFERROR(VLOOKUP(AB9,Area!$A:$G,6,FALSE),"")</f>
        <v>Mandy Lee</v>
      </c>
      <c r="AE9">
        <f>IFERROR(VLOOKUP(AB9,Area!$A:$G,7,FALSE),"")</f>
        <v>0</v>
      </c>
      <c r="AF9" t="str">
        <f>IFERROR(VLOOKUP(AB9,Area!$A:$G,3,FALSE),"")</f>
        <v>Severn Vale White</v>
      </c>
    </row>
    <row r="10" spans="1:32" x14ac:dyDescent="0.25">
      <c r="G10" s="1">
        <v>125</v>
      </c>
      <c r="H10" s="3">
        <f t="shared" si="0"/>
        <v>10.420000000000003</v>
      </c>
      <c r="I10" t="str">
        <f>IFERROR(VLOOKUP(G10,Area!$A:$G,6,FALSE),"")</f>
        <v>Wendy Lappington</v>
      </c>
      <c r="J10" t="str">
        <f>IFERROR(VLOOKUP(G10,Area!$A:$G,7,FALSE),"")</f>
        <v>Loxley Monkey</v>
      </c>
      <c r="K10" t="str">
        <f>IFERROR(VLOOKUP(G10,Area!$A:$G,3,FALSE),"")</f>
        <v>Wessex Gold Aurum</v>
      </c>
      <c r="L10" s="1">
        <v>151</v>
      </c>
      <c r="M10" s="3">
        <f t="shared" si="1"/>
        <v>9.4200000000000035</v>
      </c>
      <c r="N10" t="str">
        <f>IFERROR(VLOOKUP(L10,Area!$A:$G,6,FALSE),"")</f>
        <v>Joanne Cole</v>
      </c>
      <c r="O10" t="str">
        <f>IFERROR(VLOOKUP(L10,Area!$A:$G,7,FALSE),"")</f>
        <v>Busted Colours</v>
      </c>
      <c r="P10" t="str">
        <f>IFERROR(VLOOKUP(L10,Area!$A:$G,3,FALSE),"")</f>
        <v>Frampton Diamonds</v>
      </c>
      <c r="Q10" s="1">
        <v>98</v>
      </c>
      <c r="R10" s="3">
        <f t="shared" si="2"/>
        <v>12.420000000000003</v>
      </c>
      <c r="S10" t="str">
        <f>IFERROR(VLOOKUP($Q10,'Warm Up'!$A:$D,3,FALSE),"")</f>
        <v>Ruth Alderman</v>
      </c>
      <c r="T10" t="str">
        <f>IFERROR(VLOOKUP($Q10,'Warm Up'!$A:$D,4,FALSE),"")</f>
        <v>Tacuba</v>
      </c>
      <c r="W10" s="1">
        <v>39</v>
      </c>
      <c r="X10" s="3">
        <f t="shared" si="3"/>
        <v>13.420000000000003</v>
      </c>
      <c r="Y10" t="str">
        <f>IFERROR(VLOOKUP(W10,Area!$A:$G,6,FALSE),"")</f>
        <v>Julian Minchin</v>
      </c>
      <c r="Z10" t="str">
        <f>IFERROR(VLOOKUP(W10,Area!$A:$G,7,FALSE),"")</f>
        <v>Wadswick Ben</v>
      </c>
      <c r="AA10" t="str">
        <f>IFERROR(VLOOKUP(W10,Area!$A:$G,3,FALSE),"")</f>
        <v>Veteran Horse Blue</v>
      </c>
      <c r="AB10" s="1">
        <v>177</v>
      </c>
      <c r="AC10" s="3">
        <f t="shared" si="4"/>
        <v>13.480000000000004</v>
      </c>
      <c r="AD10" t="str">
        <f>IFERROR(VLOOKUP(AB10,Area!$A:$G,6,FALSE),"")</f>
        <v>Charlotte Alford</v>
      </c>
      <c r="AE10" t="str">
        <f>IFERROR(VLOOKUP(AB10,Area!$A:$G,7,FALSE),"")</f>
        <v>Josie</v>
      </c>
      <c r="AF10" t="str">
        <f>IFERROR(VLOOKUP(AB10,Area!$A:$G,3,FALSE),"")</f>
        <v>Veteran Horse Blue</v>
      </c>
    </row>
    <row r="11" spans="1:32" x14ac:dyDescent="0.25">
      <c r="G11" s="1">
        <v>126</v>
      </c>
      <c r="H11" s="3">
        <f t="shared" si="0"/>
        <v>10.480000000000004</v>
      </c>
      <c r="I11" t="str">
        <f>IFERROR(VLOOKUP(G11,Area!$A:$G,6,FALSE),"")</f>
        <v>Holly Bamber</v>
      </c>
      <c r="J11" t="str">
        <f>IFERROR(VLOOKUP(G11,Area!$A:$G,7,FALSE),"")</f>
        <v>Springtime Boy</v>
      </c>
      <c r="K11" t="str">
        <f>IFERROR(VLOOKUP(G11,Area!$A:$G,3,FALSE),"")</f>
        <v>Frampton Amethysts</v>
      </c>
      <c r="L11" s="1">
        <v>152</v>
      </c>
      <c r="M11" s="3">
        <f t="shared" si="1"/>
        <v>9.480000000000004</v>
      </c>
      <c r="N11" t="str">
        <f>IFERROR(VLOOKUP(L11,Area!$A:$G,6,FALSE),"")</f>
        <v>Emma Smith</v>
      </c>
      <c r="O11" t="str">
        <f>IFERROR(VLOOKUP(L11,Area!$A:$G,7,FALSE),"")</f>
        <v>Irish Cream</v>
      </c>
      <c r="P11" t="str">
        <f>IFERROR(VLOOKUP(L11,Area!$A:$G,3,FALSE),"")</f>
        <v>Berkeley White</v>
      </c>
      <c r="Q11" s="4">
        <v>99</v>
      </c>
      <c r="R11" s="3">
        <f t="shared" si="2"/>
        <v>12.480000000000004</v>
      </c>
      <c r="S11" t="str">
        <f>IFERROR(VLOOKUP($Q11,'Warm Up'!$A:$D,3,FALSE),"")</f>
        <v>Rebecca Charley</v>
      </c>
      <c r="T11" t="str">
        <f>IFERROR(VLOOKUP($Q11,'Warm Up'!$A:$D,4,FALSE),"")</f>
        <v>Never Call Me Madam</v>
      </c>
      <c r="W11" s="1">
        <v>57</v>
      </c>
      <c r="X11" s="3">
        <f t="shared" si="3"/>
        <v>13.480000000000004</v>
      </c>
      <c r="Y11" t="str">
        <f>IFERROR(VLOOKUP(W11,Area!$A:$G,6,FALSE),"")</f>
        <v>Sam Staniforth</v>
      </c>
      <c r="Z11" t="str">
        <f>IFERROR(VLOOKUP(W11,Area!$A:$G,7,FALSE),"")</f>
        <v>Bahain Alice</v>
      </c>
      <c r="AA11" t="str">
        <f>IFERROR(VLOOKUP(W11,Area!$A:$G,3,FALSE),"")</f>
        <v>Berkeley Red</v>
      </c>
      <c r="AB11" s="1">
        <v>178</v>
      </c>
      <c r="AC11" s="3">
        <f t="shared" si="4"/>
        <v>13.540000000000004</v>
      </c>
      <c r="AD11" t="str">
        <f>IFERROR(VLOOKUP(AB11,Area!$A:$G,6,FALSE),"")</f>
        <v>Emma Hussey-Yeo</v>
      </c>
      <c r="AE11">
        <f>IFERROR(VLOOKUP(AB11,Area!$A:$G,7,FALSE),"")</f>
        <v>0</v>
      </c>
      <c r="AF11" t="str">
        <f>IFERROR(VLOOKUP(AB11,Area!$A:$G,3,FALSE),"")</f>
        <v>Berkeley Red</v>
      </c>
    </row>
    <row r="12" spans="1:32" x14ac:dyDescent="0.25">
      <c r="G12" s="1">
        <v>127</v>
      </c>
      <c r="H12" s="3">
        <f t="shared" si="0"/>
        <v>10.540000000000004</v>
      </c>
      <c r="I12" t="str">
        <f>IFERROR(VLOOKUP(G12,Area!$A:$G,6,FALSE),"")</f>
        <v>Amanda Lomax</v>
      </c>
      <c r="J12" t="str">
        <f>IFERROR(VLOOKUP(G12,Area!$A:$G,7,FALSE),"")</f>
        <v>Clyde</v>
      </c>
      <c r="K12" t="str">
        <f>IFERROR(VLOOKUP(G12,Area!$A:$G,3,FALSE),"")</f>
        <v>Berkeley White</v>
      </c>
      <c r="L12" s="1">
        <v>153</v>
      </c>
      <c r="M12" s="3">
        <f t="shared" si="1"/>
        <v>9.5400000000000045</v>
      </c>
      <c r="N12" t="str">
        <f>IFERROR(VLOOKUP(L12,Area!$A:$G,6,FALSE),"")</f>
        <v>Lorna Roberts</v>
      </c>
      <c r="O12" t="str">
        <f>IFERROR(VLOOKUP(L12,Area!$A:$G,7,FALSE),"")</f>
        <v>Chess Master</v>
      </c>
      <c r="P12" t="str">
        <f>IFERROR(VLOOKUP(L12,Area!$A:$G,3,FALSE),"")</f>
        <v>Swindon Purple</v>
      </c>
      <c r="W12" s="1">
        <v>58</v>
      </c>
      <c r="X12" s="3">
        <f t="shared" si="3"/>
        <v>13.540000000000004</v>
      </c>
      <c r="Y12" s="16" t="str">
        <f>IFERROR(VLOOKUP(W12,Area!$A:$G,6,FALSE),"")</f>
        <v>Brooke Gardner-Woollen</v>
      </c>
      <c r="Z12" t="str">
        <f>IFERROR(VLOOKUP(W12,Area!$A:$G,7,FALSE),"")</f>
        <v>Golden Eagle II</v>
      </c>
      <c r="AA12" t="str">
        <f>IFERROR(VLOOKUP(W12,Area!$A:$G,3,FALSE),"")</f>
        <v>Kings Leaze Orange</v>
      </c>
      <c r="AB12" s="1">
        <v>179</v>
      </c>
      <c r="AC12" s="3">
        <v>14</v>
      </c>
      <c r="AD12" t="str">
        <f>IFERROR(VLOOKUP(AB12,Area!$A:$G,6,FALSE),"")</f>
        <v>Julie Bush</v>
      </c>
      <c r="AE12" t="str">
        <f>IFERROR(VLOOKUP(AB12,Area!$A:$G,7,FALSE),"")</f>
        <v>Attychree Prince</v>
      </c>
      <c r="AF12" t="str">
        <f>IFERROR(VLOOKUP(AB12,Area!$A:$G,3,FALSE),"")</f>
        <v>Kennet Vale Prosecco</v>
      </c>
    </row>
    <row r="13" spans="1:32" x14ac:dyDescent="0.25">
      <c r="G13" s="1">
        <v>128</v>
      </c>
      <c r="H13" s="3">
        <v>11</v>
      </c>
      <c r="I13" t="str">
        <f>IFERROR(VLOOKUP(G13,Area!$A:$G,6,FALSE),"")</f>
        <v>Jo Howse</v>
      </c>
      <c r="J13" t="str">
        <f>IFERROR(VLOOKUP(G13,Area!$A:$G,7,FALSE),"")</f>
        <v>Paulbeg Miss Miller</v>
      </c>
      <c r="K13" t="str">
        <f>IFERROR(VLOOKUP(G13,Area!$A:$G,3,FALSE),"")</f>
        <v>Wessex Gold Oro</v>
      </c>
      <c r="L13" s="1">
        <v>154</v>
      </c>
      <c r="M13" s="3">
        <v>10</v>
      </c>
      <c r="N13" t="str">
        <f>IFERROR(VLOOKUP(L13,Area!$A:$G,6,FALSE),"")</f>
        <v>Louise Kelly-Ramaer</v>
      </c>
      <c r="O13" t="str">
        <f>IFERROR(VLOOKUP(L13,Area!$A:$G,7,FALSE),"")</f>
        <v>Splash</v>
      </c>
      <c r="P13" t="str">
        <f>IFERROR(VLOOKUP(L13,Area!$A:$G,3,FALSE),"")</f>
        <v>Wessex Gold Aurum</v>
      </c>
      <c r="W13" s="1">
        <v>59</v>
      </c>
      <c r="X13" s="3">
        <v>14</v>
      </c>
      <c r="Y13" t="str">
        <f>IFERROR(VLOOKUP(W13,Area!$A:$G,6,FALSE),"")</f>
        <v>Linda Lovell</v>
      </c>
      <c r="Z13" t="str">
        <f>IFERROR(VLOOKUP(W13,Area!$A:$G,7,FALSE),"")</f>
        <v>Statesman VI</v>
      </c>
      <c r="AA13" t="str">
        <f>IFERROR(VLOOKUP(W13,Area!$A:$G,3,FALSE),"")</f>
        <v>Frampton Diamonds</v>
      </c>
      <c r="AB13" s="1">
        <v>180</v>
      </c>
      <c r="AC13" s="3">
        <f>AC12+0.06</f>
        <v>14.06</v>
      </c>
      <c r="AD13" t="str">
        <f>IFERROR(VLOOKUP(AB13,Area!$A:$G,6,FALSE),"")</f>
        <v>Rebecca Charley</v>
      </c>
      <c r="AE13" t="str">
        <f>IFERROR(VLOOKUP(AB13,Area!$A:$G,7,FALSE),"")</f>
        <v>Never Call Me Madam</v>
      </c>
      <c r="AF13" t="str">
        <f>IFERROR(VLOOKUP(AB13,Area!$A:$G,3,FALSE),"")</f>
        <v>Frampton Diamonds</v>
      </c>
    </row>
    <row r="14" spans="1:32" x14ac:dyDescent="0.25">
      <c r="G14" s="1">
        <v>129</v>
      </c>
      <c r="H14" s="3">
        <f t="shared" si="0"/>
        <v>11.06</v>
      </c>
      <c r="I14" t="str">
        <f>IFERROR(VLOOKUP(G14,Area!$A:$G,6,FALSE),"")</f>
        <v>Frances Palmer</v>
      </c>
      <c r="J14" t="str">
        <f>IFERROR(VLOOKUP(G14,Area!$A:$G,7,FALSE),"")</f>
        <v>Gwennog Telynores</v>
      </c>
      <c r="K14" t="str">
        <f>IFERROR(VLOOKUP(G14,Area!$A:$G,3,FALSE),"")</f>
        <v>Cotswold Edge Red</v>
      </c>
      <c r="L14" s="1">
        <v>155</v>
      </c>
      <c r="M14" s="3">
        <f>M13+0.06</f>
        <v>10.06</v>
      </c>
      <c r="N14" t="str">
        <f>IFERROR(VLOOKUP(L14,Area!$A:$G,6,FALSE),"")</f>
        <v>Maria Starr</v>
      </c>
      <c r="O14" t="str">
        <f>IFERROR(VLOOKUP(L14,Area!$A:$G,7,FALSE),"")</f>
        <v>Barrenstown Mist</v>
      </c>
      <c r="P14" t="str">
        <f>IFERROR(VLOOKUP(L14,Area!$A:$G,3,FALSE),"")</f>
        <v>Severn Vale White</v>
      </c>
      <c r="W14" s="1">
        <v>60</v>
      </c>
      <c r="X14" s="3">
        <f>X13+0.06</f>
        <v>14.06</v>
      </c>
      <c r="Y14" t="str">
        <f>IFERROR(VLOOKUP(W14,Area!$A:$G,6,FALSE),"")</f>
        <v>Shanice Walton</v>
      </c>
      <c r="Z14" t="str">
        <f>IFERROR(VLOOKUP(W14,Area!$A:$G,7,FALSE),"")</f>
        <v>Verdict</v>
      </c>
      <c r="AA14" t="str">
        <f>IFERROR(VLOOKUP(W14,Area!$A:$G,3,FALSE),"")</f>
        <v>Berkeley Blue</v>
      </c>
      <c r="AB14" s="1"/>
      <c r="AD14" t="str">
        <f>IFERROR(VLOOKUP(AB14,Area!$A:$G,6,FALSE),"")</f>
        <v/>
      </c>
      <c r="AE14" t="str">
        <f>IFERROR(VLOOKUP(AB14,Area!$A:$G,7,FALSE),"")</f>
        <v/>
      </c>
      <c r="AF14" t="str">
        <f>IFERROR(VLOOKUP(AB14,Area!$A:$G,3,FALSE),"")</f>
        <v/>
      </c>
    </row>
    <row r="15" spans="1:32" x14ac:dyDescent="0.25">
      <c r="G15" s="1">
        <v>130</v>
      </c>
      <c r="H15" s="3">
        <f t="shared" si="0"/>
        <v>11.120000000000001</v>
      </c>
      <c r="I15" t="str">
        <f>IFERROR(VLOOKUP(G15,Area!$A:$G,6,FALSE),"")</f>
        <v>Kelly Yeoman</v>
      </c>
      <c r="J15" t="str">
        <f>IFERROR(VLOOKUP(G15,Area!$A:$G,7,FALSE),"")</f>
        <v>Huckleberry Finn</v>
      </c>
      <c r="K15" t="str">
        <f>IFERROR(VLOOKUP(G15,Area!$A:$G,3,FALSE),"")</f>
        <v>Severn Vale White</v>
      </c>
      <c r="L15" s="1">
        <v>156</v>
      </c>
      <c r="M15" s="3">
        <f>M14+0.06</f>
        <v>10.120000000000001</v>
      </c>
      <c r="N15" t="str">
        <f>IFERROR(VLOOKUP(L15,Area!$A:$G,6,FALSE),"")</f>
        <v>Stephanie Swadden</v>
      </c>
      <c r="O15" t="str">
        <f>IFERROR(VLOOKUP(L15,Area!$A:$G,7,FALSE),"")</f>
        <v>Pink House Lady</v>
      </c>
      <c r="P15" t="str">
        <f>IFERROR(VLOOKUP(L15,Area!$A:$G,3,FALSE),"")</f>
        <v>Wessex Gold Oro</v>
      </c>
      <c r="Y15" t="str">
        <f>IFERROR(VLOOKUP(W15,Area!$A:$G,6,FALSE),"")</f>
        <v/>
      </c>
      <c r="Z15" t="str">
        <f>IFERROR(VLOOKUP(W15,Area!$A:$G,7,FALSE),"")</f>
        <v/>
      </c>
      <c r="AA15" t="str">
        <f>IFERROR(VLOOKUP(W15,Area!$A:$G,3,FALSE),"")</f>
        <v/>
      </c>
      <c r="AB15" s="1">
        <v>181</v>
      </c>
      <c r="AC15" s="3">
        <v>14.24</v>
      </c>
      <c r="AD15" t="str">
        <f>IFERROR(VLOOKUP(AB15,Area!$A:$G,6,FALSE),"")</f>
        <v>Joanna Dyer</v>
      </c>
      <c r="AE15" t="str">
        <f>IFERROR(VLOOKUP(AB15,Area!$A:$G,7,FALSE),"")</f>
        <v>Emerald Rose Tempest</v>
      </c>
      <c r="AF15" t="str">
        <f>IFERROR(VLOOKUP(AB15,Area!$A:$G,3,FALSE),"")</f>
        <v>Berkeley Blue</v>
      </c>
    </row>
    <row r="16" spans="1:32" x14ac:dyDescent="0.25">
      <c r="G16" s="1"/>
      <c r="I16" t="str">
        <f>IFERROR(VLOOKUP(G16,Area!$A:$G,6,FALSE),"")</f>
        <v/>
      </c>
      <c r="J16" t="str">
        <f>IFERROR(VLOOKUP(G16,Area!$A:$G,7,FALSE),"")</f>
        <v/>
      </c>
      <c r="K16" t="str">
        <f>IFERROR(VLOOKUP(G16,Area!$A:$G,3,FALSE),"")</f>
        <v/>
      </c>
      <c r="N16" t="str">
        <f>IFERROR(VLOOKUP(L16,Area!$A:$G,6,FALSE),"")</f>
        <v/>
      </c>
      <c r="O16" t="str">
        <f>IFERROR(VLOOKUP(L16,Area!$A:$G,7,FALSE),"")</f>
        <v/>
      </c>
      <c r="P16" t="str">
        <f>IFERROR(VLOOKUP(L16,Area!$A:$G,3,FALSE),"")</f>
        <v/>
      </c>
      <c r="W16" s="1">
        <v>65</v>
      </c>
      <c r="X16" s="3">
        <v>14.24</v>
      </c>
      <c r="Y16" t="str">
        <f>IFERROR(VLOOKUP(W16,Area!$A:$G,6,FALSE),"")</f>
        <v>Jill Beck</v>
      </c>
      <c r="Z16" t="str">
        <f>IFERROR(VLOOKUP(W16,Area!$A:$G,7,FALSE),"")</f>
        <v>Victory</v>
      </c>
      <c r="AA16" t="str">
        <f>IFERROR(VLOOKUP(W16,Area!$A:$G,3,FALSE),"")</f>
        <v>Kennet Vale Prosecco</v>
      </c>
      <c r="AB16" s="1">
        <v>182</v>
      </c>
      <c r="AC16" s="3">
        <f>AC15+0.06</f>
        <v>14.3</v>
      </c>
      <c r="AD16" t="str">
        <f>IFERROR(VLOOKUP(AB16,Area!$A:$G,6,FALSE),"")</f>
        <v>Angela Wright</v>
      </c>
      <c r="AE16" t="str">
        <f>IFERROR(VLOOKUP(AB16,Area!$A:$G,7,FALSE),"")</f>
        <v>Urikaine</v>
      </c>
      <c r="AF16" t="str">
        <f>IFERROR(VLOOKUP(AB16,Area!$A:$G,3,FALSE),"")</f>
        <v>Swindon Pink</v>
      </c>
    </row>
    <row r="17" spans="7:32" x14ac:dyDescent="0.25">
      <c r="G17" s="1">
        <v>131</v>
      </c>
      <c r="H17" s="3">
        <v>11.3</v>
      </c>
      <c r="I17" t="str">
        <f>IFERROR(VLOOKUP(G17,Area!$A:$G,6,FALSE),"")</f>
        <v>Kay Taylor</v>
      </c>
      <c r="J17" t="str">
        <f>IFERROR(VLOOKUP(G17,Area!$A:$G,7,FALSE),"")</f>
        <v>George</v>
      </c>
      <c r="K17" t="str">
        <f>IFERROR(VLOOKUP(G17,Area!$A:$G,3,FALSE),"")</f>
        <v>Cotswold Edge White</v>
      </c>
      <c r="L17" s="1">
        <v>157</v>
      </c>
      <c r="M17" s="3">
        <v>10.3</v>
      </c>
      <c r="N17" t="str">
        <f>IFERROR(VLOOKUP(L17,Area!$A:$G,6,FALSE),"")</f>
        <v>Alexis Symes</v>
      </c>
      <c r="O17" t="str">
        <f>IFERROR(VLOOKUP(L17,Area!$A:$G,7,FALSE),"")</f>
        <v>Glen Carter</v>
      </c>
      <c r="P17" t="str">
        <f>IFERROR(VLOOKUP(L17,Area!$A:$G,3,FALSE),"")</f>
        <v>Bath</v>
      </c>
      <c r="W17" s="1">
        <v>66</v>
      </c>
      <c r="X17" s="3">
        <f>X16+0.06</f>
        <v>14.3</v>
      </c>
      <c r="Y17" t="str">
        <f>IFERROR(VLOOKUP(W17,Area!$A:$G,6,FALSE),"")</f>
        <v>Sue Hocking</v>
      </c>
      <c r="Z17" t="str">
        <f>IFERROR(VLOOKUP(W17,Area!$A:$G,7,FALSE),"")</f>
        <v>Welsh Harmony</v>
      </c>
      <c r="AA17" t="str">
        <f>IFERROR(VLOOKUP(W17,Area!$A:$G,3,FALSE),"")</f>
        <v>Veteran Horse Red</v>
      </c>
      <c r="AB17" s="1">
        <v>183</v>
      </c>
      <c r="AC17" s="3">
        <f>AC16+0.06</f>
        <v>14.360000000000001</v>
      </c>
      <c r="AD17" t="str">
        <f>IFERROR(VLOOKUP(AB17,Area!$A:$G,6,FALSE),"")</f>
        <v>Kellie Clare</v>
      </c>
      <c r="AE17" t="str">
        <f>IFERROR(VLOOKUP(AB17,Area!$A:$G,7,FALSE),"")</f>
        <v>Bert</v>
      </c>
      <c r="AF17" t="str">
        <f>IFERROR(VLOOKUP(AB17,Area!$A:$G,3,FALSE),"")</f>
        <v>Veteran Horse Red</v>
      </c>
    </row>
    <row r="18" spans="7:32" x14ac:dyDescent="0.25">
      <c r="G18" s="1">
        <v>132</v>
      </c>
      <c r="H18" s="3">
        <f>H17+0.06</f>
        <v>11.360000000000001</v>
      </c>
      <c r="I18" t="str">
        <f>IFERROR(VLOOKUP(G18,Area!$A:$G,6,FALSE),"")</f>
        <v>Sue Jones</v>
      </c>
      <c r="J18">
        <f>IFERROR(VLOOKUP(G18,Area!$A:$G,7,FALSE),"")</f>
        <v>0</v>
      </c>
      <c r="K18" t="str">
        <f>IFERROR(VLOOKUP(G18,Area!$A:$G,3,FALSE),"")</f>
        <v>Severn Vale Red</v>
      </c>
      <c r="L18" s="1">
        <v>158</v>
      </c>
      <c r="M18" s="3">
        <f>M17+0.06</f>
        <v>10.360000000000001</v>
      </c>
      <c r="N18" t="str">
        <f>IFERROR(VLOOKUP(L18,Area!$A:$G,6,FALSE),"")</f>
        <v>Leanne Fitton</v>
      </c>
      <c r="O18" t="str">
        <f>IFERROR(VLOOKUP(L18,Area!$A:$G,7,FALSE),"")</f>
        <v>Imperial Galaxy</v>
      </c>
      <c r="P18" t="str">
        <f>IFERROR(VLOOKUP(L18,Area!$A:$G,3,FALSE),"")</f>
        <v>Cotswold Edge Red</v>
      </c>
      <c r="W18" s="1">
        <v>67</v>
      </c>
      <c r="X18" s="3">
        <f>X17+0.06</f>
        <v>14.360000000000001</v>
      </c>
      <c r="Y18" t="str">
        <f>IFERROR(VLOOKUP(W18,Area!$A:$G,6,FALSE),"")</f>
        <v>Bev Snarey</v>
      </c>
      <c r="Z18" t="str">
        <f>IFERROR(VLOOKUP(W18,Area!$A:$G,7,FALSE),"")</f>
        <v>Rolo</v>
      </c>
      <c r="AA18" t="str">
        <f>IFERROR(VLOOKUP(W18,Area!$A:$G,3,FALSE),"")</f>
        <v>Severn Vale Red</v>
      </c>
      <c r="AB18" s="1">
        <v>184</v>
      </c>
      <c r="AC18" s="3">
        <f>AC17+0.06</f>
        <v>14.420000000000002</v>
      </c>
      <c r="AD18" t="str">
        <f>IFERROR(VLOOKUP(AB18,Area!$A:$G,6,FALSE),"")</f>
        <v>Alison Brown</v>
      </c>
      <c r="AE18">
        <f>IFERROR(VLOOKUP(AB18,Area!$A:$G,7,FALSE),"")</f>
        <v>0</v>
      </c>
      <c r="AF18" t="str">
        <f>IFERROR(VLOOKUP(AB18,Area!$A:$G,3,FALSE),"")</f>
        <v>Severn Vale Red</v>
      </c>
    </row>
    <row r="19" spans="7:32" x14ac:dyDescent="0.25">
      <c r="G19" s="1">
        <v>133</v>
      </c>
      <c r="H19" s="3">
        <f t="shared" ref="H19:H29" si="5">H18+0.06</f>
        <v>11.420000000000002</v>
      </c>
      <c r="I19" t="str">
        <f>IFERROR(VLOOKUP(G19,Area!$A:$G,6,FALSE),"")</f>
        <v>Justine Scott</v>
      </c>
      <c r="J19" t="str">
        <f>IFERROR(VLOOKUP(G19,Area!$A:$G,7,FALSE),"")</f>
        <v>Bradleystoke</v>
      </c>
      <c r="K19" t="str">
        <f>IFERROR(VLOOKUP(G19,Area!$A:$G,3,FALSE),"")</f>
        <v>Kennet Vale Prosecco</v>
      </c>
      <c r="L19" s="1">
        <v>159</v>
      </c>
      <c r="M19" s="3">
        <f>M18+0.06</f>
        <v>10.420000000000002</v>
      </c>
      <c r="N19" t="str">
        <f>IFERROR(VLOOKUP(L19,Area!$A:$G,6,FALSE),"")</f>
        <v>Usha Boolaky</v>
      </c>
      <c r="O19" t="str">
        <f>IFERROR(VLOOKUP(L19,Area!$A:$G,7,FALSE),"")</f>
        <v>Cantiamo</v>
      </c>
      <c r="P19" t="str">
        <f>IFERROR(VLOOKUP(L19,Area!$A:$G,3,FALSE),"")</f>
        <v>VWH</v>
      </c>
      <c r="W19" s="1">
        <v>68</v>
      </c>
      <c r="X19" s="3">
        <f>X18+0.06</f>
        <v>14.420000000000002</v>
      </c>
      <c r="Y19" t="str">
        <f>IFERROR(VLOOKUP(W19,Area!$A:$G,6,FALSE),"")</f>
        <v>Becky Ormond</v>
      </c>
      <c r="Z19" t="str">
        <f>IFERROR(VLOOKUP(W19,Area!$A:$G,7,FALSE),"")</f>
        <v>Qualm Affaire</v>
      </c>
      <c r="AA19" t="str">
        <f>IFERROR(VLOOKUP(W19,Area!$A:$G,3,FALSE),"")</f>
        <v>Kennet Vale Champagne</v>
      </c>
      <c r="AB19" s="1">
        <v>185</v>
      </c>
      <c r="AC19" s="3">
        <f>AC18+0.06</f>
        <v>14.480000000000002</v>
      </c>
      <c r="AD19" t="str">
        <f>IFERROR(VLOOKUP(AB19,Area!$A:$G,6,FALSE),"")</f>
        <v>Sophie Arundle</v>
      </c>
      <c r="AE19" t="str">
        <f>IFERROR(VLOOKUP(AB19,Area!$A:$G,7,FALSE),"")</f>
        <v>Fiocco Blue D'Amerloo</v>
      </c>
      <c r="AF19" t="str">
        <f>IFERROR(VLOOKUP(AB19,Area!$A:$G,3,FALSE),"")</f>
        <v>Kennet Vale Champagne</v>
      </c>
    </row>
    <row r="20" spans="7:32" x14ac:dyDescent="0.25">
      <c r="G20" s="1">
        <v>134</v>
      </c>
      <c r="H20" s="3">
        <f t="shared" si="5"/>
        <v>11.480000000000002</v>
      </c>
      <c r="I20" t="str">
        <f>IFERROR(VLOOKUP(G20,Area!$A:$G,6,FALSE),"")</f>
        <v>Janet Knight</v>
      </c>
      <c r="J20" t="str">
        <f>IFERROR(VLOOKUP(G20,Area!$A:$G,7,FALSE),"")</f>
        <v>Johnny II</v>
      </c>
      <c r="K20" t="str">
        <f>IFERROR(VLOOKUP(G20,Area!$A:$G,3,FALSE),"")</f>
        <v>Bath</v>
      </c>
      <c r="L20" s="1">
        <v>160</v>
      </c>
      <c r="M20" s="3">
        <f>M19+0.06</f>
        <v>10.480000000000002</v>
      </c>
      <c r="N20" t="str">
        <f>IFERROR(VLOOKUP(L20,Area!$A:$G,6,FALSE),"")</f>
        <v>Shauna Rubery</v>
      </c>
      <c r="O20" t="str">
        <f>IFERROR(VLOOKUP(L20,Area!$A:$G,7,FALSE),"")</f>
        <v>The Full Monty</v>
      </c>
      <c r="P20" t="str">
        <f>IFERROR(VLOOKUP(L20,Area!$A:$G,3,FALSE),"")</f>
        <v>Cotswold Edge White</v>
      </c>
      <c r="W20" s="1">
        <v>69</v>
      </c>
      <c r="X20" s="3">
        <f>X19+0.06</f>
        <v>14.480000000000002</v>
      </c>
      <c r="Y20" t="str">
        <f>IFERROR(VLOOKUP(W20,Area!$A:$G,6,FALSE),"")</f>
        <v>Karen Gobey</v>
      </c>
      <c r="Z20" t="str">
        <f>IFERROR(VLOOKUP(W20,Area!$A:$G,7,FALSE),"")</f>
        <v>Innocent Violet</v>
      </c>
      <c r="AA20" t="str">
        <f>IFERROR(VLOOKUP(W20,Area!$A:$G,3,FALSE),"")</f>
        <v>Berkeley White</v>
      </c>
      <c r="AB20" s="1">
        <v>186</v>
      </c>
      <c r="AC20" s="3">
        <f>AC19+0.06</f>
        <v>14.540000000000003</v>
      </c>
      <c r="AD20" t="str">
        <f>IFERROR(VLOOKUP(AB20,Area!$A:$G,6,FALSE),"")</f>
        <v>Sue Meredith</v>
      </c>
      <c r="AE20" t="str">
        <f>IFERROR(VLOOKUP(AB20,Area!$A:$G,7,FALSE),"")</f>
        <v>Boo Boo Booyakasha</v>
      </c>
      <c r="AF20" t="str">
        <f>IFERROR(VLOOKUP(AB20,Area!$A:$G,3,FALSE),"")</f>
        <v>Berkeley White</v>
      </c>
    </row>
    <row r="21" spans="7:32" x14ac:dyDescent="0.25">
      <c r="G21" s="1">
        <v>135</v>
      </c>
      <c r="H21" s="3">
        <f t="shared" si="5"/>
        <v>11.540000000000003</v>
      </c>
      <c r="I21" t="str">
        <f>IFERROR(VLOOKUP(G21,Area!$A:$G,6,FALSE),"")</f>
        <v>Becks Smallman</v>
      </c>
      <c r="J21" t="str">
        <f>IFERROR(VLOOKUP(G21,Area!$A:$G,7,FALSE),"")</f>
        <v>Flash Royale</v>
      </c>
      <c r="K21" t="str">
        <f>IFERROR(VLOOKUP(G21,Area!$A:$G,3,FALSE),"")</f>
        <v>Kennet Vale Champagne</v>
      </c>
      <c r="L21" s="1">
        <v>161</v>
      </c>
      <c r="M21" s="3">
        <f>M20+0.06</f>
        <v>10.540000000000003</v>
      </c>
      <c r="N21" t="str">
        <f>IFERROR(VLOOKUP(L21,Area!$A:$G,6,FALSE),"")</f>
        <v>Dawn James</v>
      </c>
      <c r="O21" t="str">
        <f>IFERROR(VLOOKUP(L21,Area!$A:$G,7,FALSE),"")</f>
        <v>Premier Cru</v>
      </c>
      <c r="P21" t="str">
        <f>IFERROR(VLOOKUP(L21,Area!$A:$G,3,FALSE),"")</f>
        <v>Frampton Amethysts</v>
      </c>
      <c r="W21" s="1">
        <v>70</v>
      </c>
      <c r="X21" s="3">
        <f>X20+0.06</f>
        <v>14.540000000000003</v>
      </c>
      <c r="Y21" t="str">
        <f>IFERROR(VLOOKUP(W21,Area!$A:$G,6,FALSE),"")</f>
        <v>Abby Read</v>
      </c>
      <c r="Z21" t="str">
        <f>IFERROR(VLOOKUP(W21,Area!$A:$G,7,FALSE),"")</f>
        <v>Blackmoor Clover</v>
      </c>
      <c r="AA21" t="str">
        <f>IFERROR(VLOOKUP(W21,Area!$A:$G,3,FALSE),"")</f>
        <v>Kings Leaze Purple</v>
      </c>
      <c r="AB21" s="1">
        <v>187</v>
      </c>
      <c r="AC21" s="3">
        <v>15</v>
      </c>
      <c r="AD21" t="str">
        <f>IFERROR(VLOOKUP(AB21,Area!$A:$G,6,FALSE),"")</f>
        <v>Corrie Hart</v>
      </c>
      <c r="AE21" t="str">
        <f>IFERROR(VLOOKUP(AB21,Area!$A:$G,7,FALSE),"")</f>
        <v>Rebelleo</v>
      </c>
      <c r="AF21" t="str">
        <f>IFERROR(VLOOKUP(AB21,Area!$A:$G,3,FALSE),"")</f>
        <v>Kings Leaze Purple</v>
      </c>
    </row>
    <row r="22" spans="7:32" x14ac:dyDescent="0.25">
      <c r="G22" s="1">
        <v>136</v>
      </c>
      <c r="H22" s="3">
        <v>12</v>
      </c>
      <c r="I22" t="str">
        <f>IFERROR(VLOOKUP(G22,Area!$A:$G,6,FALSE),"")</f>
        <v>Jill McFarland</v>
      </c>
      <c r="J22">
        <f>IFERROR(VLOOKUP(G22,Area!$A:$G,7,FALSE),"")</f>
        <v>0</v>
      </c>
      <c r="K22" t="str">
        <f>IFERROR(VLOOKUP(G22,Area!$A:$G,3,FALSE),"")</f>
        <v>Berkeley Blue</v>
      </c>
      <c r="L22" s="1">
        <v>162</v>
      </c>
      <c r="M22" s="3">
        <v>11</v>
      </c>
      <c r="N22" t="str">
        <f>IFERROR(VLOOKUP(L22,Area!$A:$G,6,FALSE),"")</f>
        <v>Melanie Lawless</v>
      </c>
      <c r="O22" t="str">
        <f>IFERROR(VLOOKUP(L22,Area!$A:$G,7,FALSE),"")</f>
        <v>Fosters Boy</v>
      </c>
      <c r="P22" t="str">
        <f>IFERROR(VLOOKUP(L22,Area!$A:$G,3,FALSE),"")</f>
        <v>Kennet Vale Prosecco</v>
      </c>
      <c r="W22" s="1">
        <v>71</v>
      </c>
      <c r="X22" s="3">
        <v>15</v>
      </c>
      <c r="Y22" t="str">
        <f>IFERROR(VLOOKUP(W22,Area!$A:$G,6,FALSE),"")</f>
        <v>Holly Bragg</v>
      </c>
      <c r="Z22" t="str">
        <f>IFERROR(VLOOKUP(W22,Area!$A:$G,7,FALSE),"")</f>
        <v>Sandstorm</v>
      </c>
      <c r="AA22" t="str">
        <f>IFERROR(VLOOKUP(W22,Area!$A:$G,3,FALSE),"")</f>
        <v>Frampton Amethysts</v>
      </c>
      <c r="AB22" s="1">
        <v>188</v>
      </c>
      <c r="AC22" s="3">
        <f t="shared" ref="AC22:AC27" si="6">AC21+0.06</f>
        <v>15.06</v>
      </c>
      <c r="AD22" t="str">
        <f>IFERROR(VLOOKUP(AB22,Area!$A:$G,6,FALSE),"")</f>
        <v>Dana Parry</v>
      </c>
      <c r="AE22" t="str">
        <f>IFERROR(VLOOKUP(AB22,Area!$A:$G,7,FALSE),"")</f>
        <v>Master Ming</v>
      </c>
      <c r="AF22" t="str">
        <f>IFERROR(VLOOKUP(AB22,Area!$A:$G,3,FALSE),"")</f>
        <v>Frampton Amethysts</v>
      </c>
    </row>
    <row r="23" spans="7:32" x14ac:dyDescent="0.25">
      <c r="G23" s="1">
        <v>137</v>
      </c>
      <c r="H23" s="3">
        <f t="shared" si="5"/>
        <v>12.06</v>
      </c>
      <c r="I23" t="str">
        <f>IFERROR(VLOOKUP(G23,Area!$A:$G,6,FALSE),"")</f>
        <v>Linda Knight</v>
      </c>
      <c r="J23" t="str">
        <f>IFERROR(VLOOKUP(G23,Area!$A:$G,7,FALSE),"")</f>
        <v>Orchid</v>
      </c>
      <c r="K23" t="str">
        <f>IFERROR(VLOOKUP(G23,Area!$A:$G,3,FALSE),"")</f>
        <v>Veteran Horse Blue</v>
      </c>
      <c r="L23" s="1">
        <v>163</v>
      </c>
      <c r="M23" s="3">
        <f t="shared" ref="M23:M29" si="7">M22+0.06</f>
        <v>11.06</v>
      </c>
      <c r="N23" t="str">
        <f>IFERROR(VLOOKUP(L23,Area!$A:$G,6,FALSE),"")</f>
        <v>Karen Messenger</v>
      </c>
      <c r="O23" t="str">
        <f>IFERROR(VLOOKUP(L23,Area!$A:$G,7,FALSE),"")</f>
        <v>Kiwi</v>
      </c>
      <c r="P23" t="str">
        <f>IFERROR(VLOOKUP(L23,Area!$A:$G,3,FALSE),"")</f>
        <v>Severn Vale Red</v>
      </c>
      <c r="W23" s="1">
        <v>72</v>
      </c>
      <c r="X23" s="3">
        <f t="shared" ref="X23:X28" si="8">X22+0.06</f>
        <v>15.06</v>
      </c>
      <c r="Y23" t="str">
        <f>IFERROR(VLOOKUP(W23,Area!$A:$G,6,FALSE),"")</f>
        <v>Mariana Gaussen</v>
      </c>
      <c r="Z23" t="str">
        <f>IFERROR(VLOOKUP(W23,Area!$A:$G,7,FALSE),"")</f>
        <v>Porta Dela</v>
      </c>
      <c r="AA23" t="str">
        <f>IFERROR(VLOOKUP(W23,Area!$A:$G,3,FALSE),"")</f>
        <v>VWH</v>
      </c>
      <c r="AB23" s="1">
        <v>189</v>
      </c>
      <c r="AC23" s="3">
        <f t="shared" si="6"/>
        <v>15.120000000000001</v>
      </c>
      <c r="AD23" t="str">
        <f>IFERROR(VLOOKUP(AB23,Area!$A:$G,6,FALSE),"")</f>
        <v>Sarah McMurray</v>
      </c>
      <c r="AE23" t="str">
        <f>IFERROR(VLOOKUP(AB23,Area!$A:$G,7,FALSE),"")</f>
        <v>Super Love</v>
      </c>
      <c r="AF23" t="str">
        <f>IFERROR(VLOOKUP(AB23,Area!$A:$G,3,FALSE),"")</f>
        <v>VWH</v>
      </c>
    </row>
    <row r="24" spans="7:32" x14ac:dyDescent="0.25">
      <c r="G24" s="1">
        <v>138</v>
      </c>
      <c r="H24" s="3">
        <f t="shared" si="5"/>
        <v>12.120000000000001</v>
      </c>
      <c r="I24" t="str">
        <f>IFERROR(VLOOKUP(G24,Area!$A:$G,6,FALSE),"")</f>
        <v>Ann Taylor</v>
      </c>
      <c r="J24">
        <f>IFERROR(VLOOKUP(G24,Area!$A:$G,7,FALSE),"")</f>
        <v>0</v>
      </c>
      <c r="K24" t="str">
        <f>IFERROR(VLOOKUP(G24,Area!$A:$G,3,FALSE),"")</f>
        <v>Berkeley Yellow</v>
      </c>
      <c r="L24" s="1">
        <v>164</v>
      </c>
      <c r="M24" s="3">
        <f t="shared" si="7"/>
        <v>11.120000000000001</v>
      </c>
      <c r="N24" t="str">
        <f>IFERROR(VLOOKUP(L24,Area!$A:$G,6,FALSE),"")</f>
        <v>Rachel Hawkins</v>
      </c>
      <c r="O24" t="str">
        <f>IFERROR(VLOOKUP(L24,Area!$A:$G,7,FALSE),"")</f>
        <v>Royce</v>
      </c>
      <c r="P24" t="str">
        <f>IFERROR(VLOOKUP(L24,Area!$A:$G,3,FALSE),"")</f>
        <v>Veteran Horse Red</v>
      </c>
      <c r="W24" s="1">
        <v>73</v>
      </c>
      <c r="X24" s="3">
        <f t="shared" si="8"/>
        <v>15.120000000000001</v>
      </c>
      <c r="Y24" t="str">
        <f>IFERROR(VLOOKUP(W24,Area!$A:$G,6,FALSE),"")</f>
        <v>Toni Besley</v>
      </c>
      <c r="Z24" t="str">
        <f>IFERROR(VLOOKUP(W24,Area!$A:$G,7,FALSE),"")</f>
        <v>Bowood Top Cat</v>
      </c>
      <c r="AA24" t="str">
        <f>IFERROR(VLOOKUP(W24,Area!$A:$G,3,FALSE),"")</f>
        <v>Swindon Purple</v>
      </c>
      <c r="AB24" s="1">
        <v>190</v>
      </c>
      <c r="AC24" s="3">
        <f t="shared" si="6"/>
        <v>15.180000000000001</v>
      </c>
      <c r="AD24" t="str">
        <f>IFERROR(VLOOKUP(AB24,Area!$A:$G,6,FALSE),"")</f>
        <v>Helen Vitale</v>
      </c>
      <c r="AE24" t="str">
        <f>IFERROR(VLOOKUP(AB24,Area!$A:$G,7,FALSE),"")</f>
        <v>Harnells Erasmus</v>
      </c>
      <c r="AF24" t="str">
        <f>IFERROR(VLOOKUP(AB24,Area!$A:$G,3,FALSE),"")</f>
        <v>Swindon Purple</v>
      </c>
    </row>
    <row r="25" spans="7:32" x14ac:dyDescent="0.25">
      <c r="G25" s="1">
        <v>139</v>
      </c>
      <c r="H25" s="3">
        <f t="shared" si="5"/>
        <v>12.180000000000001</v>
      </c>
      <c r="I25" t="str">
        <f>IFERROR(VLOOKUP(G25,Area!$A:$G,6,FALSE),"")</f>
        <v>Maddie Lacey-Drake</v>
      </c>
      <c r="J25" t="str">
        <f>IFERROR(VLOOKUP(G25,Area!$A:$G,7,FALSE),"")</f>
        <v>Jozka</v>
      </c>
      <c r="K25" t="str">
        <f>IFERROR(VLOOKUP(G25,Area!$A:$G,3,FALSE),"")</f>
        <v>Severn Vale Blue</v>
      </c>
      <c r="L25" s="1">
        <v>165</v>
      </c>
      <c r="M25" s="3">
        <f t="shared" si="7"/>
        <v>11.180000000000001</v>
      </c>
      <c r="N25" t="str">
        <f>IFERROR(VLOOKUP(L25,Area!$A:$G,6,FALSE),"")</f>
        <v>Wendy Barke</v>
      </c>
      <c r="O25" t="str">
        <f>IFERROR(VLOOKUP(L25,Area!$A:$G,7,FALSE),"")</f>
        <v>Waylands Morning Sunshine</v>
      </c>
      <c r="P25" t="str">
        <f>IFERROR(VLOOKUP(L25,Area!$A:$G,3,FALSE),"")</f>
        <v>Severn Vale Blue</v>
      </c>
      <c r="W25" s="1">
        <v>74</v>
      </c>
      <c r="X25" s="3">
        <f t="shared" si="8"/>
        <v>15.180000000000001</v>
      </c>
      <c r="Y25" t="str">
        <f>IFERROR(VLOOKUP(W25,Area!$A:$G,6,FALSE),"")</f>
        <v>Sue Portch</v>
      </c>
      <c r="Z25" t="str">
        <f>IFERROR(VLOOKUP(W25,Area!$A:$G,7,FALSE),"")</f>
        <v>Newsflash</v>
      </c>
      <c r="AA25" t="str">
        <f>IFERROR(VLOOKUP(W25,Area!$A:$G,3,FALSE),"")</f>
        <v>Severn Vale Blue</v>
      </c>
      <c r="AB25" s="1">
        <v>191</v>
      </c>
      <c r="AC25" s="3">
        <f t="shared" si="6"/>
        <v>15.240000000000002</v>
      </c>
      <c r="AD25" t="str">
        <f>IFERROR(VLOOKUP(AB25,Area!$A:$G,6,FALSE),"")</f>
        <v>Sian Coles</v>
      </c>
      <c r="AE25" t="str">
        <f>IFERROR(VLOOKUP(AB25,Area!$A:$G,7,FALSE),"")</f>
        <v>Jareka Kebero</v>
      </c>
      <c r="AF25" t="str">
        <f>IFERROR(VLOOKUP(AB25,Area!$A:$G,3,FALSE),"")</f>
        <v>Severn Vale Blue</v>
      </c>
    </row>
    <row r="26" spans="7:32" x14ac:dyDescent="0.25">
      <c r="G26" s="1">
        <v>140</v>
      </c>
      <c r="H26" s="3">
        <f t="shared" si="5"/>
        <v>12.240000000000002</v>
      </c>
      <c r="I26" t="str">
        <f>IFERROR(VLOOKUP(G26,Area!$A:$G,6,FALSE),"")</f>
        <v>Amber Nethercott</v>
      </c>
      <c r="J26" t="str">
        <f>IFERROR(VLOOKUP(G26,Area!$A:$G,7,FALSE),"")</f>
        <v>Hallstown Signet</v>
      </c>
      <c r="K26" t="str">
        <f>IFERROR(VLOOKUP(G26,Area!$A:$G,3,FALSE),"")</f>
        <v>Cotswold Edge Blue</v>
      </c>
      <c r="L26" s="1">
        <v>166</v>
      </c>
      <c r="M26" s="3">
        <f t="shared" si="7"/>
        <v>11.240000000000002</v>
      </c>
      <c r="N26" t="str">
        <f>IFERROR(VLOOKUP(L26,Area!$A:$G,6,FALSE),"")</f>
        <v>Jo Calder</v>
      </c>
      <c r="O26" t="str">
        <f>IFERROR(VLOOKUP(L26,Area!$A:$G,7,FALSE),"")</f>
        <v>Ridgeway Lady</v>
      </c>
      <c r="P26" t="str">
        <f>IFERROR(VLOOKUP(L26,Area!$A:$G,3,FALSE),"")</f>
        <v>Kennet Vale Champagne</v>
      </c>
      <c r="W26" s="1">
        <v>75</v>
      </c>
      <c r="X26" s="3">
        <f t="shared" si="8"/>
        <v>15.240000000000002</v>
      </c>
      <c r="Y26" t="str">
        <f>IFERROR(VLOOKUP(W26,Area!$A:$G,6,FALSE),"")</f>
        <v>Jackie Grose</v>
      </c>
      <c r="Z26" t="str">
        <f>IFERROR(VLOOKUP(W26,Area!$A:$G,7,FALSE),"")</f>
        <v>Gentle Warrior</v>
      </c>
      <c r="AA26" t="str">
        <f>IFERROR(VLOOKUP(W26,Area!$A:$G,3,FALSE),"")</f>
        <v>Berkeley Yellow</v>
      </c>
      <c r="AB26" s="1">
        <v>192</v>
      </c>
      <c r="AC26" s="3">
        <f t="shared" si="6"/>
        <v>15.300000000000002</v>
      </c>
      <c r="AD26" t="str">
        <f>IFERROR(VLOOKUP(AB26,Area!$A:$G,6,FALSE),"")</f>
        <v>Renee Watkins</v>
      </c>
      <c r="AE26">
        <f>IFERROR(VLOOKUP(AB26,Area!$A:$G,7,FALSE),"")</f>
        <v>0</v>
      </c>
      <c r="AF26" t="str">
        <f>IFERROR(VLOOKUP(AB26,Area!$A:$G,3,FALSE),"")</f>
        <v>Berkeley Yellow</v>
      </c>
    </row>
    <row r="27" spans="7:32" x14ac:dyDescent="0.25">
      <c r="G27" s="1">
        <v>141</v>
      </c>
      <c r="H27" s="3">
        <f t="shared" si="5"/>
        <v>12.300000000000002</v>
      </c>
      <c r="I27" t="str">
        <f>IFERROR(VLOOKUP(G27,Area!$A:$G,6,FALSE),"")</f>
        <v>Janet Schooling</v>
      </c>
      <c r="J27" t="str">
        <f>IFERROR(VLOOKUP(G27,Area!$A:$G,7,FALSE),"")</f>
        <v>Cobra Sporty</v>
      </c>
      <c r="K27" t="str">
        <f>IFERROR(VLOOKUP(G27,Area!$A:$G,3,FALSE),"")</f>
        <v>Wessex Gold</v>
      </c>
      <c r="L27" s="1">
        <v>167</v>
      </c>
      <c r="M27" s="3">
        <f t="shared" si="7"/>
        <v>11.300000000000002</v>
      </c>
      <c r="N27" t="str">
        <f>IFERROR(VLOOKUP(L27,Area!$A:$G,6,FALSE),"")</f>
        <v>Francesca Dark</v>
      </c>
      <c r="O27" t="str">
        <f>IFERROR(VLOOKUP(L27,Area!$A:$G,7,FALSE),"")</f>
        <v>Rebels Irish Pride</v>
      </c>
      <c r="P27" t="str">
        <f>IFERROR(VLOOKUP(L27,Area!$A:$G,3,FALSE),"")</f>
        <v>Cotswold Edge Blue</v>
      </c>
      <c r="W27" s="1">
        <v>76</v>
      </c>
      <c r="X27" s="3">
        <f t="shared" si="8"/>
        <v>15.300000000000002</v>
      </c>
      <c r="Y27" t="str">
        <f>IFERROR(VLOOKUP(W27,Area!$A:$G,6,FALSE),"")</f>
        <v>Bryony Jones</v>
      </c>
      <c r="Z27" t="str">
        <f>IFERROR(VLOOKUP(W27,Area!$A:$G,7,FALSE),"")</f>
        <v>Fairytail</v>
      </c>
      <c r="AA27" t="str">
        <f>IFERROR(VLOOKUP(W27,Area!$A:$G,3,FALSE),"")</f>
        <v>Cotswold Edge Red</v>
      </c>
      <c r="AB27" s="1">
        <v>193</v>
      </c>
      <c r="AC27" s="3">
        <f t="shared" si="6"/>
        <v>15.360000000000003</v>
      </c>
      <c r="AD27" t="str">
        <f>IFERROR(VLOOKUP(AB27,Area!$A:$G,6,FALSE),"")</f>
        <v>Chris Clark</v>
      </c>
      <c r="AE27" t="str">
        <f>IFERROR(VLOOKUP(AB27,Area!$A:$G,7,FALSE),"")</f>
        <v>Croesant Caradog</v>
      </c>
      <c r="AF27" t="str">
        <f>IFERROR(VLOOKUP(AB27,Area!$A:$G,3,FALSE),"")</f>
        <v>Cotswold Edge Red</v>
      </c>
    </row>
    <row r="28" spans="7:32" x14ac:dyDescent="0.25">
      <c r="G28" s="1">
        <v>142</v>
      </c>
      <c r="H28" s="3">
        <f t="shared" si="5"/>
        <v>12.360000000000003</v>
      </c>
      <c r="I28" t="str">
        <f>IFERROR(VLOOKUP(G28,Area!$A:$G,6,FALSE),"")</f>
        <v>Carole Soormally</v>
      </c>
      <c r="J28" t="str">
        <f>IFERROR(VLOOKUP(G28,Area!$A:$G,7,FALSE),"")</f>
        <v>Golden Cruise</v>
      </c>
      <c r="K28" t="str">
        <f>IFERROR(VLOOKUP(G28,Area!$A:$G,3,FALSE),"")</f>
        <v>Frampton</v>
      </c>
      <c r="L28" s="1">
        <v>168</v>
      </c>
      <c r="M28" s="3">
        <f t="shared" si="7"/>
        <v>11.360000000000003</v>
      </c>
      <c r="N28" t="str">
        <f>IFERROR(VLOOKUP(L28,Area!$A:$G,6,FALSE),"")</f>
        <v>Laura Nelmes</v>
      </c>
      <c r="O28" t="str">
        <f>IFERROR(VLOOKUP(L28,Area!$A:$G,7,FALSE),"")</f>
        <v>Home Farm Lily</v>
      </c>
      <c r="P28" t="str">
        <f>IFERROR(VLOOKUP(L28,Area!$A:$G,3,FALSE),"")</f>
        <v>Berkeley Blue</v>
      </c>
      <c r="W28" s="1">
        <v>77</v>
      </c>
      <c r="X28" s="3">
        <f t="shared" si="8"/>
        <v>15.360000000000003</v>
      </c>
      <c r="Y28" t="str">
        <f>IFERROR(VLOOKUP(W28,Area!$A:$G,6,FALSE),"")</f>
        <v>Naomi Watkins</v>
      </c>
      <c r="Z28">
        <f>IFERROR(VLOOKUP(W28,Area!$A:$G,7,FALSE),"")</f>
        <v>0</v>
      </c>
      <c r="AA28" t="str">
        <f>IFERROR(VLOOKUP(W28,Area!$A:$G,3,FALSE),"")</f>
        <v>Berkeley</v>
      </c>
    </row>
    <row r="29" spans="7:32" x14ac:dyDescent="0.25">
      <c r="G29" s="1">
        <v>143</v>
      </c>
      <c r="H29" s="3">
        <f t="shared" si="5"/>
        <v>12.420000000000003</v>
      </c>
      <c r="I29" t="str">
        <f>IFERROR(VLOOKUP(G29,Area!$A:$G,6,FALSE),"")</f>
        <v>Carole Wright</v>
      </c>
      <c r="J29" t="str">
        <f>IFERROR(VLOOKUP(G29,Area!$A:$G,7,FALSE),"")</f>
        <v>Pauldarys Rebel X</v>
      </c>
      <c r="K29" t="str">
        <f>IFERROR(VLOOKUP(G29,Area!$A:$G,3,FALSE),"")</f>
        <v>Frampton</v>
      </c>
      <c r="L29" s="1">
        <v>169</v>
      </c>
      <c r="M29" s="3">
        <f t="shared" si="7"/>
        <v>11.420000000000003</v>
      </c>
      <c r="N29" t="str">
        <f>IFERROR(VLOOKUP(L29,Area!$A:$G,6,FALSE),"")</f>
        <v>Dee Hargreaves</v>
      </c>
      <c r="O29" t="str">
        <f>IFERROR(VLOOKUP(L29,Area!$A:$G,7,FALSE),"")</f>
        <v>Tavahona</v>
      </c>
      <c r="P29" t="str">
        <f>IFERROR(VLOOKUP(L29,Area!$A:$G,3,FALSE),"")</f>
        <v>Berkeley Yellow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8"/>
  <sheetViews>
    <sheetView zoomScale="70" zoomScaleNormal="70" workbookViewId="0">
      <selection activeCell="D9" sqref="D9"/>
    </sheetView>
  </sheetViews>
  <sheetFormatPr defaultRowHeight="20.25" outlineLevelCol="1" x14ac:dyDescent="0.3"/>
  <cols>
    <col min="1" max="1" width="12.140625" style="27" customWidth="1"/>
    <col min="2" max="2" width="26.28515625" style="27" customWidth="1"/>
    <col min="3" max="3" width="23.85546875" style="27" customWidth="1"/>
    <col min="4" max="4" width="11.85546875" style="27" customWidth="1"/>
    <col min="5" max="6" width="12.42578125" style="27" customWidth="1"/>
    <col min="7" max="7" width="11.85546875" style="27" customWidth="1"/>
    <col min="8" max="8" width="0" style="27" hidden="1" customWidth="1" outlineLevel="1"/>
    <col min="9" max="9" width="9.140625" style="27" collapsed="1"/>
    <col min="10" max="16384" width="9.140625" style="27"/>
  </cols>
  <sheetData>
    <row r="1" spans="1:8" s="18" customFormat="1" ht="23.25" x14ac:dyDescent="0.35">
      <c r="A1" s="17" t="s">
        <v>218</v>
      </c>
      <c r="F1" s="19">
        <v>240</v>
      </c>
    </row>
    <row r="2" spans="1:8" s="18" customFormat="1" x14ac:dyDescent="0.3"/>
    <row r="3" spans="1:8" s="21" customFormat="1" ht="18" x14ac:dyDescent="0.25">
      <c r="A3" s="20" t="s">
        <v>273</v>
      </c>
      <c r="B3" s="20" t="s">
        <v>48</v>
      </c>
      <c r="C3" s="20" t="s">
        <v>49</v>
      </c>
      <c r="D3" s="20" t="s">
        <v>274</v>
      </c>
      <c r="E3" s="20" t="s">
        <v>278</v>
      </c>
      <c r="F3" s="20" t="s">
        <v>275</v>
      </c>
      <c r="G3" s="20" t="s">
        <v>276</v>
      </c>
    </row>
    <row r="4" spans="1:8" s="26" customFormat="1" ht="18" x14ac:dyDescent="0.25">
      <c r="A4" s="22">
        <v>53</v>
      </c>
      <c r="B4" s="23" t="str">
        <f>IFERROR(VLOOKUP($A4,'Warm Up'!$A:$D,3,FALSE),"")</f>
        <v>Emma Wherry</v>
      </c>
      <c r="C4" s="23" t="str">
        <f>IFERROR(VLOOKUP($A4,'Warm Up'!$A:$D,4,FALSE),"")</f>
        <v>Tulira Robeen</v>
      </c>
      <c r="D4" s="24">
        <v>164.5</v>
      </c>
      <c r="E4" s="24">
        <v>56</v>
      </c>
      <c r="F4" s="25">
        <f>D4/$F$1</f>
        <v>0.68541666666666667</v>
      </c>
      <c r="G4" s="23">
        <f>RANK(H4,$H$4:$H$8,0)</f>
        <v>1</v>
      </c>
      <c r="H4" s="26">
        <f>D4+(E4/1000000)</f>
        <v>164.500056</v>
      </c>
    </row>
    <row r="5" spans="1:8" s="26" customFormat="1" ht="18" x14ac:dyDescent="0.25">
      <c r="A5" s="22">
        <v>54</v>
      </c>
      <c r="B5" s="23" t="str">
        <f>IFERROR(VLOOKUP($A5,'Warm Up'!$A:$D,3,FALSE),"")</f>
        <v>Lorna Roberts</v>
      </c>
      <c r="C5" s="23" t="str">
        <f>IFERROR(VLOOKUP($A5,'Warm Up'!$A:$D,4,FALSE),"")</f>
        <v>Chester</v>
      </c>
      <c r="D5" s="24">
        <v>164</v>
      </c>
      <c r="E5" s="24">
        <v>52</v>
      </c>
      <c r="F5" s="25">
        <f t="shared" ref="F5:F8" si="0">D5/$F$1</f>
        <v>0.68333333333333335</v>
      </c>
      <c r="G5" s="23">
        <f t="shared" ref="G5:G8" si="1">RANK(H5,$H$4:$H$8,0)</f>
        <v>2</v>
      </c>
      <c r="H5" s="26">
        <f t="shared" ref="H5:H8" si="2">D5+(E5/1000000)</f>
        <v>164.00005200000001</v>
      </c>
    </row>
    <row r="6" spans="1:8" s="26" customFormat="1" ht="18" x14ac:dyDescent="0.25">
      <c r="A6" s="22">
        <v>78</v>
      </c>
      <c r="B6" s="23" t="str">
        <f>IFERROR(VLOOKUP($A6,'Warm Up'!$A:$D,3,FALSE),"")</f>
        <v>Grace Taylor</v>
      </c>
      <c r="C6" s="23" t="str">
        <f>IFERROR(VLOOKUP($A6,'Warm Up'!$A:$D,4,FALSE),"")</f>
        <v>Nora</v>
      </c>
      <c r="D6" s="24">
        <v>150.5</v>
      </c>
      <c r="E6" s="24">
        <v>48</v>
      </c>
      <c r="F6" s="25">
        <f t="shared" si="0"/>
        <v>0.62708333333333333</v>
      </c>
      <c r="G6" s="23">
        <f t="shared" si="1"/>
        <v>4</v>
      </c>
      <c r="H6" s="26">
        <f t="shared" si="2"/>
        <v>150.50004799999999</v>
      </c>
    </row>
    <row r="7" spans="1:8" s="26" customFormat="1" ht="18" x14ac:dyDescent="0.25">
      <c r="A7" s="22">
        <v>79</v>
      </c>
      <c r="B7" s="23" t="str">
        <f>IFERROR(VLOOKUP($A7,'Warm Up'!$A:$D,3,FALSE),"")</f>
        <v>Carolyn Kitson</v>
      </c>
      <c r="C7" s="23" t="str">
        <f>IFERROR(VLOOKUP($A7,'Warm Up'!$A:$D,4,FALSE),"")</f>
        <v>Future Proposition</v>
      </c>
      <c r="D7" s="24">
        <v>0</v>
      </c>
      <c r="E7" s="24"/>
      <c r="F7" s="25">
        <f t="shared" si="0"/>
        <v>0</v>
      </c>
      <c r="G7" s="23" t="s">
        <v>291</v>
      </c>
      <c r="H7" s="26">
        <f t="shared" si="2"/>
        <v>0</v>
      </c>
    </row>
    <row r="8" spans="1:8" s="26" customFormat="1" ht="18" x14ac:dyDescent="0.25">
      <c r="A8" s="22">
        <v>81</v>
      </c>
      <c r="B8" s="23" t="str">
        <f>IFERROR(VLOOKUP($A8,'Warm Up'!$A:$D,3,FALSE),"")</f>
        <v>Nickie Coombs</v>
      </c>
      <c r="C8" s="23" t="str">
        <f>IFERROR(VLOOKUP($A8,'Warm Up'!$A:$D,4,FALSE),"")</f>
        <v>Secret Expense</v>
      </c>
      <c r="D8" s="24">
        <v>151.5</v>
      </c>
      <c r="E8" s="24">
        <v>48</v>
      </c>
      <c r="F8" s="25">
        <f t="shared" si="0"/>
        <v>0.63124999999999998</v>
      </c>
      <c r="G8" s="23">
        <f t="shared" si="1"/>
        <v>3</v>
      </c>
      <c r="H8" s="26">
        <f t="shared" si="2"/>
        <v>151.50004799999999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7DEB"/>
    <pageSetUpPr fitToPage="1"/>
  </sheetPr>
  <dimension ref="A1:O31"/>
  <sheetViews>
    <sheetView tabSelected="1" topLeftCell="A7" zoomScale="70" zoomScaleNormal="70" workbookViewId="0">
      <selection activeCell="B28" sqref="B28"/>
    </sheetView>
  </sheetViews>
  <sheetFormatPr defaultRowHeight="20.25" outlineLevelCol="1" x14ac:dyDescent="0.3"/>
  <cols>
    <col min="1" max="1" width="12.140625" style="27" customWidth="1"/>
    <col min="2" max="2" width="24.7109375" style="27" customWidth="1"/>
    <col min="3" max="3" width="28.7109375" style="27" customWidth="1"/>
    <col min="4" max="4" width="27" style="27" bestFit="1" customWidth="1"/>
    <col min="5" max="5" width="9.85546875" style="27" customWidth="1"/>
    <col min="6" max="6" width="10.5703125" style="27" customWidth="1"/>
    <col min="7" max="7" width="10.140625" style="27" customWidth="1"/>
    <col min="8" max="9" width="10" style="39" customWidth="1"/>
    <col min="10" max="10" width="10.7109375" style="27" hidden="1" customWidth="1" outlineLevel="1"/>
    <col min="11" max="11" width="9.85546875" style="27" hidden="1" customWidth="1" outlineLevel="1"/>
    <col min="12" max="12" width="9.140625" style="27" hidden="1" customWidth="1" outlineLevel="1"/>
    <col min="13" max="13" width="10" style="27" bestFit="1" customWidth="1" collapsed="1"/>
    <col min="14" max="14" width="10.7109375" style="27" bestFit="1" customWidth="1"/>
    <col min="15" max="16384" width="9.140625" style="27"/>
  </cols>
  <sheetData>
    <row r="1" spans="1:14" s="18" customFormat="1" ht="23.25" x14ac:dyDescent="0.35">
      <c r="A1" s="17" t="s">
        <v>219</v>
      </c>
      <c r="G1" s="19">
        <v>290</v>
      </c>
      <c r="H1" s="38"/>
      <c r="I1" s="38"/>
    </row>
    <row r="2" spans="1:14" s="18" customFormat="1" ht="8.25" customHeight="1" x14ac:dyDescent="0.3">
      <c r="H2" s="38"/>
      <c r="I2" s="38"/>
    </row>
    <row r="3" spans="1:14" s="21" customFormat="1" ht="18" customHeight="1" x14ac:dyDescent="0.25">
      <c r="A3" s="28" t="s">
        <v>273</v>
      </c>
      <c r="B3" s="28" t="s">
        <v>48</v>
      </c>
      <c r="C3" s="28" t="s">
        <v>49</v>
      </c>
      <c r="D3" s="28" t="s">
        <v>2</v>
      </c>
      <c r="E3" s="28" t="s">
        <v>274</v>
      </c>
      <c r="F3" s="28" t="s">
        <v>278</v>
      </c>
      <c r="G3" s="28" t="s">
        <v>275</v>
      </c>
      <c r="H3" s="28" t="s">
        <v>276</v>
      </c>
      <c r="I3" s="28" t="s">
        <v>279</v>
      </c>
      <c r="J3" s="35" t="s">
        <v>280</v>
      </c>
      <c r="K3" s="35"/>
      <c r="L3" s="29"/>
    </row>
    <row r="4" spans="1:14" s="26" customFormat="1" ht="18" customHeight="1" x14ac:dyDescent="0.25">
      <c r="A4" s="30">
        <v>118</v>
      </c>
      <c r="B4" s="31" t="str">
        <f>VLOOKUP($A4,Area!$A:$G,6,FALSE)</f>
        <v>Grace Taylor</v>
      </c>
      <c r="C4" s="31" t="str">
        <f>VLOOKUP($A4,Area!$A:$G,7,FALSE)</f>
        <v>Cavalier Galaxy</v>
      </c>
      <c r="D4" s="31" t="str">
        <f>VLOOKUP($A4,Area!$A:$G,3,FALSE)</f>
        <v>Swindon Purple</v>
      </c>
      <c r="E4" s="32">
        <v>205</v>
      </c>
      <c r="F4" s="32">
        <v>72</v>
      </c>
      <c r="G4" s="33">
        <f>E4/$G$1</f>
        <v>0.7068965517241379</v>
      </c>
      <c r="H4" s="30">
        <f>RANK(L4,$L$4:$L$29,0)</f>
        <v>3</v>
      </c>
      <c r="I4" s="30">
        <f>IF(J4=0,"IND",IF(G4=0,100,RANK(K4,$K$4:$K$29,0)))</f>
        <v>3</v>
      </c>
      <c r="J4" s="37" t="str">
        <f>VLOOKUP($A4,Area!$A:$I,9,FALSE)</f>
        <v>Y</v>
      </c>
      <c r="K4" s="36">
        <f>IF(J4="Y",L4,0)</f>
        <v>205.00007199999999</v>
      </c>
      <c r="L4" s="34">
        <f>E4+(F4/1000000)</f>
        <v>205.00007199999999</v>
      </c>
      <c r="M4" s="53">
        <f>G4</f>
        <v>0.7068965517241379</v>
      </c>
      <c r="N4" s="53">
        <f>G4</f>
        <v>0.7068965517241379</v>
      </c>
    </row>
    <row r="5" spans="1:14" s="26" customFormat="1" ht="18" customHeight="1" x14ac:dyDescent="0.25">
      <c r="A5" s="30">
        <v>119</v>
      </c>
      <c r="B5" s="31" t="str">
        <f>VLOOKUP($A5,Area!$A:$G,6,FALSE)</f>
        <v>Penny Hall</v>
      </c>
      <c r="C5" s="31" t="str">
        <f>VLOOKUP($A5,Area!$A:$G,7,FALSE)</f>
        <v>The Marsh Mallow</v>
      </c>
      <c r="D5" s="31" t="str">
        <f>VLOOKUP($A5,Area!$A:$G,3,FALSE)</f>
        <v>VWH</v>
      </c>
      <c r="E5" s="32">
        <v>176</v>
      </c>
      <c r="F5" s="32">
        <v>60</v>
      </c>
      <c r="G5" s="33">
        <f t="shared" ref="G5:G8" si="0">E5/$G$1</f>
        <v>0.60689655172413792</v>
      </c>
      <c r="H5" s="30">
        <f t="shared" ref="H5:H29" si="1">RANK(L5,$L$4:$L$29,0)</f>
        <v>17</v>
      </c>
      <c r="I5" s="30">
        <f t="shared" ref="I5:I29" si="2">IF(J5=0,"IND",IF(G5=0,100,RANK(K5,$K$4:$K$29,0)))</f>
        <v>14</v>
      </c>
      <c r="J5" s="37" t="str">
        <f>VLOOKUP($A5,Area!$A:$I,9,FALSE)</f>
        <v>Y</v>
      </c>
      <c r="K5" s="36">
        <f t="shared" ref="K5:K29" si="3">IF(J5="Y",L5,0)</f>
        <v>176.00005999999999</v>
      </c>
      <c r="L5" s="34">
        <f t="shared" ref="L5:L29" si="4">E5+(F5/1000000)</f>
        <v>176.00005999999999</v>
      </c>
      <c r="M5" s="53">
        <f t="shared" ref="M5:M29" si="5">G5</f>
        <v>0.60689655172413792</v>
      </c>
      <c r="N5" s="53">
        <f t="shared" ref="N5:N29" si="6">G5</f>
        <v>0.60689655172413792</v>
      </c>
    </row>
    <row r="6" spans="1:14" s="26" customFormat="1" ht="18" customHeight="1" x14ac:dyDescent="0.25">
      <c r="A6" s="30">
        <v>120</v>
      </c>
      <c r="B6" s="31" t="str">
        <f>VLOOKUP($A6,Area!$A:$G,6,FALSE)</f>
        <v>Nickie Coombs</v>
      </c>
      <c r="C6" s="31" t="str">
        <f>VLOOKUP($A6,Area!$A:$G,7,FALSE)</f>
        <v>Secret Expense</v>
      </c>
      <c r="D6" s="31" t="str">
        <f>VLOOKUP($A6,Area!$A:$G,3,FALSE)</f>
        <v>Kings Leaze Orange</v>
      </c>
      <c r="E6" s="32">
        <v>170</v>
      </c>
      <c r="F6" s="32">
        <v>58</v>
      </c>
      <c r="G6" s="33">
        <f t="shared" si="0"/>
        <v>0.58620689655172409</v>
      </c>
      <c r="H6" s="30">
        <f t="shared" si="1"/>
        <v>21</v>
      </c>
      <c r="I6" s="30">
        <f t="shared" si="2"/>
        <v>18</v>
      </c>
      <c r="J6" s="37" t="str">
        <f>VLOOKUP($A6,Area!$A:$I,9,FALSE)</f>
        <v>Y</v>
      </c>
      <c r="K6" s="36">
        <f t="shared" si="3"/>
        <v>170.000058</v>
      </c>
      <c r="L6" s="34">
        <f t="shared" si="4"/>
        <v>170.000058</v>
      </c>
      <c r="M6" s="53">
        <f t="shared" si="5"/>
        <v>0.58620689655172409</v>
      </c>
      <c r="N6" s="53">
        <f t="shared" si="6"/>
        <v>0.58620689655172409</v>
      </c>
    </row>
    <row r="7" spans="1:14" s="26" customFormat="1" ht="18" customHeight="1" x14ac:dyDescent="0.25">
      <c r="A7" s="30">
        <v>121</v>
      </c>
      <c r="B7" s="31" t="str">
        <f>VLOOKUP($A7,Area!$A:$G,6,FALSE)</f>
        <v>Sarah Palmer</v>
      </c>
      <c r="C7" s="31" t="str">
        <f>VLOOKUP($A7,Area!$A:$G,7,FALSE)</f>
        <v>Whitehawk Drifter</v>
      </c>
      <c r="D7" s="31" t="str">
        <f>VLOOKUP($A7,Area!$A:$G,3,FALSE)</f>
        <v>Kings Leaze Purple</v>
      </c>
      <c r="E7" s="32">
        <v>203</v>
      </c>
      <c r="F7" s="32">
        <v>69</v>
      </c>
      <c r="G7" s="33">
        <f t="shared" si="0"/>
        <v>0.7</v>
      </c>
      <c r="H7" s="30">
        <f t="shared" si="1"/>
        <v>6</v>
      </c>
      <c r="I7" s="30">
        <f t="shared" si="2"/>
        <v>6</v>
      </c>
      <c r="J7" s="37" t="str">
        <f>VLOOKUP($A7,Area!$A:$I,9,FALSE)</f>
        <v>Y</v>
      </c>
      <c r="K7" s="36">
        <f t="shared" si="3"/>
        <v>203.000069</v>
      </c>
      <c r="L7" s="34">
        <f t="shared" si="4"/>
        <v>203.000069</v>
      </c>
      <c r="M7" s="53">
        <f t="shared" si="5"/>
        <v>0.7</v>
      </c>
      <c r="N7" s="53">
        <f t="shared" si="6"/>
        <v>0.7</v>
      </c>
    </row>
    <row r="8" spans="1:14" s="26" customFormat="1" ht="18" customHeight="1" x14ac:dyDescent="0.25">
      <c r="A8" s="30">
        <v>122</v>
      </c>
      <c r="B8" s="31" t="str">
        <f>VLOOKUP($A8,Area!$A:$G,6,FALSE)</f>
        <v>Sarah Halladey</v>
      </c>
      <c r="C8" s="31" t="str">
        <f>VLOOKUP($A8,Area!$A:$G,7,FALSE)</f>
        <v>Silverio</v>
      </c>
      <c r="D8" s="31" t="str">
        <f>VLOOKUP($A8,Area!$A:$G,3,FALSE)</f>
        <v>Swindon Pink</v>
      </c>
      <c r="E8" s="32">
        <v>192</v>
      </c>
      <c r="F8" s="32">
        <v>65</v>
      </c>
      <c r="G8" s="33">
        <f t="shared" si="0"/>
        <v>0.66206896551724137</v>
      </c>
      <c r="H8" s="30">
        <f t="shared" si="1"/>
        <v>9</v>
      </c>
      <c r="I8" s="30">
        <f t="shared" si="2"/>
        <v>8</v>
      </c>
      <c r="J8" s="37" t="str">
        <f>VLOOKUP($A8,Area!$A:$I,9,FALSE)</f>
        <v>Y</v>
      </c>
      <c r="K8" s="36">
        <f t="shared" si="3"/>
        <v>192.00006500000001</v>
      </c>
      <c r="L8" s="34">
        <f t="shared" si="4"/>
        <v>192.00006500000001</v>
      </c>
      <c r="M8" s="53">
        <f t="shared" si="5"/>
        <v>0.66206896551724137</v>
      </c>
      <c r="N8" s="53">
        <f t="shared" si="6"/>
        <v>0.66206896551724137</v>
      </c>
    </row>
    <row r="9" spans="1:14" ht="18" customHeight="1" x14ac:dyDescent="0.3">
      <c r="A9" s="30">
        <v>123</v>
      </c>
      <c r="B9" s="31" t="str">
        <f>VLOOKUP($A9,Area!$A:$G,6,FALSE)</f>
        <v>Melanie Glover</v>
      </c>
      <c r="C9" s="31" t="str">
        <f>VLOOKUP($A9,Area!$A:$G,7,FALSE)</f>
        <v>Lakestreet Cool Guy</v>
      </c>
      <c r="D9" s="31" t="str">
        <f>VLOOKUP($A9,Area!$A:$G,3,FALSE)</f>
        <v>Frampton Diamonds</v>
      </c>
      <c r="E9" s="32">
        <v>203</v>
      </c>
      <c r="F9" s="32">
        <v>71</v>
      </c>
      <c r="G9" s="33">
        <f t="shared" ref="G9:G29" si="7">E9/$G$1</f>
        <v>0.7</v>
      </c>
      <c r="H9" s="30">
        <f t="shared" si="1"/>
        <v>5</v>
      </c>
      <c r="I9" s="30">
        <f t="shared" si="2"/>
        <v>5</v>
      </c>
      <c r="J9" s="37" t="str">
        <f>VLOOKUP($A9,Area!$A:$I,9,FALSE)</f>
        <v>Y</v>
      </c>
      <c r="K9" s="36">
        <f t="shared" si="3"/>
        <v>203.00007099999999</v>
      </c>
      <c r="L9" s="34">
        <f t="shared" si="4"/>
        <v>203.00007099999999</v>
      </c>
      <c r="M9" s="53">
        <f t="shared" si="5"/>
        <v>0.7</v>
      </c>
      <c r="N9" s="53">
        <f t="shared" si="6"/>
        <v>0.7</v>
      </c>
    </row>
    <row r="10" spans="1:14" ht="18" customHeight="1" x14ac:dyDescent="0.3">
      <c r="A10" s="30">
        <v>124</v>
      </c>
      <c r="B10" s="31" t="str">
        <f>VLOOKUP($A10,Area!$A:$G,6,FALSE)</f>
        <v>Polly Fews</v>
      </c>
      <c r="C10" s="31">
        <f>VLOOKUP($A10,Area!$A:$G,7,FALSE)</f>
        <v>0</v>
      </c>
      <c r="D10" s="31" t="str">
        <f>VLOOKUP($A10,Area!$A:$G,3,FALSE)</f>
        <v>Berkeley Red</v>
      </c>
      <c r="E10" s="32">
        <v>168</v>
      </c>
      <c r="F10" s="32">
        <v>58</v>
      </c>
      <c r="G10" s="33">
        <f t="shared" si="7"/>
        <v>0.57931034482758625</v>
      </c>
      <c r="H10" s="30">
        <f t="shared" si="1"/>
        <v>22</v>
      </c>
      <c r="I10" s="30">
        <f t="shared" si="2"/>
        <v>19</v>
      </c>
      <c r="J10" s="37" t="str">
        <f>VLOOKUP($A10,Area!$A:$I,9,FALSE)</f>
        <v>Y</v>
      </c>
      <c r="K10" s="36">
        <f t="shared" si="3"/>
        <v>168.000058</v>
      </c>
      <c r="L10" s="34">
        <f t="shared" si="4"/>
        <v>168.000058</v>
      </c>
      <c r="M10" s="53">
        <f t="shared" si="5"/>
        <v>0.57931034482758625</v>
      </c>
      <c r="N10" s="53">
        <f t="shared" si="6"/>
        <v>0.57931034482758625</v>
      </c>
    </row>
    <row r="11" spans="1:14" ht="18" customHeight="1" x14ac:dyDescent="0.3">
      <c r="A11" s="30">
        <v>125</v>
      </c>
      <c r="B11" s="31" t="str">
        <f>VLOOKUP($A11,Area!$A:$G,6,FALSE)</f>
        <v>Wendy Lappington</v>
      </c>
      <c r="C11" s="31" t="str">
        <f>VLOOKUP($A11,Area!$A:$G,7,FALSE)</f>
        <v>Loxley Monkey</v>
      </c>
      <c r="D11" s="31" t="str">
        <f>VLOOKUP($A11,Area!$A:$G,3,FALSE)</f>
        <v>Wessex Gold Aurum</v>
      </c>
      <c r="E11" s="32">
        <v>198</v>
      </c>
      <c r="F11" s="32">
        <v>68</v>
      </c>
      <c r="G11" s="33">
        <f t="shared" si="7"/>
        <v>0.6827586206896552</v>
      </c>
      <c r="H11" s="30">
        <f t="shared" si="1"/>
        <v>8</v>
      </c>
      <c r="I11" s="30">
        <f t="shared" si="2"/>
        <v>7</v>
      </c>
      <c r="J11" s="37" t="str">
        <f>VLOOKUP($A11,Area!$A:$I,9,FALSE)</f>
        <v>Y</v>
      </c>
      <c r="K11" s="36">
        <f t="shared" si="3"/>
        <v>198.000068</v>
      </c>
      <c r="L11" s="34">
        <f t="shared" si="4"/>
        <v>198.000068</v>
      </c>
      <c r="M11" s="53">
        <f t="shared" si="5"/>
        <v>0.6827586206896552</v>
      </c>
      <c r="N11" s="53">
        <f t="shared" si="6"/>
        <v>0.6827586206896552</v>
      </c>
    </row>
    <row r="12" spans="1:14" ht="18" customHeight="1" x14ac:dyDescent="0.3">
      <c r="A12" s="30">
        <v>126</v>
      </c>
      <c r="B12" s="31" t="str">
        <f>VLOOKUP($A12,Area!$A:$G,6,FALSE)</f>
        <v>Holly Bamber</v>
      </c>
      <c r="C12" s="31" t="str">
        <f>VLOOKUP($A12,Area!$A:$G,7,FALSE)</f>
        <v>Springtime Boy</v>
      </c>
      <c r="D12" s="31" t="str">
        <f>VLOOKUP($A12,Area!$A:$G,3,FALSE)</f>
        <v>Frampton Amethysts</v>
      </c>
      <c r="E12" s="32">
        <v>179.5</v>
      </c>
      <c r="F12" s="32">
        <v>60</v>
      </c>
      <c r="G12" s="33">
        <f t="shared" si="7"/>
        <v>0.61896551724137927</v>
      </c>
      <c r="H12" s="30">
        <f t="shared" si="1"/>
        <v>14</v>
      </c>
      <c r="I12" s="30">
        <f t="shared" si="2"/>
        <v>12</v>
      </c>
      <c r="J12" s="37" t="str">
        <f>VLOOKUP($A12,Area!$A:$I,9,FALSE)</f>
        <v>Y</v>
      </c>
      <c r="K12" s="36">
        <f t="shared" si="3"/>
        <v>179.50005999999999</v>
      </c>
      <c r="L12" s="34">
        <f t="shared" si="4"/>
        <v>179.50005999999999</v>
      </c>
      <c r="M12" s="53">
        <f t="shared" si="5"/>
        <v>0.61896551724137927</v>
      </c>
      <c r="N12" s="53">
        <f t="shared" si="6"/>
        <v>0.61896551724137927</v>
      </c>
    </row>
    <row r="13" spans="1:14" ht="18" customHeight="1" x14ac:dyDescent="0.3">
      <c r="A13" s="30">
        <v>127</v>
      </c>
      <c r="B13" s="31" t="str">
        <f>VLOOKUP($A13,Area!$A:$G,6,FALSE)</f>
        <v>Amanda Lomax</v>
      </c>
      <c r="C13" s="31" t="str">
        <f>VLOOKUP($A13,Area!$A:$G,7,FALSE)</f>
        <v>Clyde</v>
      </c>
      <c r="D13" s="31" t="str">
        <f>VLOOKUP($A13,Area!$A:$G,3,FALSE)</f>
        <v>Berkeley White</v>
      </c>
      <c r="E13" s="32">
        <v>167</v>
      </c>
      <c r="F13" s="32">
        <v>58</v>
      </c>
      <c r="G13" s="33">
        <f t="shared" si="7"/>
        <v>0.57586206896551728</v>
      </c>
      <c r="H13" s="30">
        <f t="shared" si="1"/>
        <v>24</v>
      </c>
      <c r="I13" s="30">
        <f t="shared" si="2"/>
        <v>21</v>
      </c>
      <c r="J13" s="37" t="str">
        <f>VLOOKUP($A13,Area!$A:$I,9,FALSE)</f>
        <v>Y</v>
      </c>
      <c r="K13" s="36">
        <f t="shared" si="3"/>
        <v>167.000058</v>
      </c>
      <c r="L13" s="34">
        <f t="shared" si="4"/>
        <v>167.000058</v>
      </c>
      <c r="M13" s="53">
        <f t="shared" si="5"/>
        <v>0.57586206896551728</v>
      </c>
      <c r="N13" s="53">
        <f t="shared" si="6"/>
        <v>0.57586206896551728</v>
      </c>
    </row>
    <row r="14" spans="1:14" ht="18" customHeight="1" x14ac:dyDescent="0.3">
      <c r="A14" s="30">
        <v>128</v>
      </c>
      <c r="B14" s="31" t="str">
        <f>VLOOKUP($A14,Area!$A:$G,6,FALSE)</f>
        <v>Jo Howse</v>
      </c>
      <c r="C14" s="31" t="str">
        <f>VLOOKUP($A14,Area!$A:$G,7,FALSE)</f>
        <v>Paulbeg Miss Miller</v>
      </c>
      <c r="D14" s="31" t="str">
        <f>VLOOKUP($A14,Area!$A:$G,3,FALSE)</f>
        <v>Wessex Gold Oro</v>
      </c>
      <c r="E14" s="32">
        <v>171.5</v>
      </c>
      <c r="F14" s="32">
        <v>60</v>
      </c>
      <c r="G14" s="33">
        <f t="shared" si="7"/>
        <v>0.5913793103448276</v>
      </c>
      <c r="H14" s="30">
        <f t="shared" si="1"/>
        <v>20</v>
      </c>
      <c r="I14" s="30">
        <f t="shared" si="2"/>
        <v>17</v>
      </c>
      <c r="J14" s="37" t="str">
        <f>VLOOKUP($A14,Area!$A:$I,9,FALSE)</f>
        <v>Y</v>
      </c>
      <c r="K14" s="36">
        <f t="shared" si="3"/>
        <v>171.50005999999999</v>
      </c>
      <c r="L14" s="34">
        <f t="shared" si="4"/>
        <v>171.50005999999999</v>
      </c>
      <c r="M14" s="53">
        <f t="shared" si="5"/>
        <v>0.5913793103448276</v>
      </c>
      <c r="N14" s="53">
        <f t="shared" si="6"/>
        <v>0.5913793103448276</v>
      </c>
    </row>
    <row r="15" spans="1:14" ht="18" customHeight="1" x14ac:dyDescent="0.3">
      <c r="A15" s="30">
        <v>129</v>
      </c>
      <c r="B15" s="31" t="str">
        <f>VLOOKUP($A15,Area!$A:$G,6,FALSE)</f>
        <v>Frances Palmer</v>
      </c>
      <c r="C15" s="31" t="str">
        <f>VLOOKUP($A15,Area!$A:$G,7,FALSE)</f>
        <v>Gwennog Telynores</v>
      </c>
      <c r="D15" s="31" t="str">
        <f>VLOOKUP($A15,Area!$A:$G,3,FALSE)</f>
        <v>Cotswold Edge Red</v>
      </c>
      <c r="E15" s="32">
        <v>156.5</v>
      </c>
      <c r="F15" s="32">
        <v>53</v>
      </c>
      <c r="G15" s="33">
        <f t="shared" si="7"/>
        <v>0.53965517241379313</v>
      </c>
      <c r="H15" s="30">
        <f t="shared" si="1"/>
        <v>26</v>
      </c>
      <c r="I15" s="30">
        <f t="shared" si="2"/>
        <v>23</v>
      </c>
      <c r="J15" s="37" t="str">
        <f>VLOOKUP($A15,Area!$A:$I,9,FALSE)</f>
        <v>Y</v>
      </c>
      <c r="K15" s="36">
        <f t="shared" si="3"/>
        <v>156.50005300000001</v>
      </c>
      <c r="L15" s="34">
        <f t="shared" si="4"/>
        <v>156.50005300000001</v>
      </c>
      <c r="M15" s="53"/>
      <c r="N15" s="53">
        <f t="shared" si="6"/>
        <v>0.53965517241379313</v>
      </c>
    </row>
    <row r="16" spans="1:14" ht="18" customHeight="1" x14ac:dyDescent="0.3">
      <c r="A16" s="30">
        <v>130</v>
      </c>
      <c r="B16" s="31" t="str">
        <f>VLOOKUP($A16,Area!$A:$G,6,FALSE)</f>
        <v>Kelly Yeoman</v>
      </c>
      <c r="C16" s="31" t="str">
        <f>VLOOKUP($A16,Area!$A:$G,7,FALSE)</f>
        <v>Huckleberry Finn</v>
      </c>
      <c r="D16" s="31" t="str">
        <f>VLOOKUP($A16,Area!$A:$G,3,FALSE)</f>
        <v>Severn Vale White</v>
      </c>
      <c r="E16" s="32">
        <v>160</v>
      </c>
      <c r="F16" s="32">
        <v>55</v>
      </c>
      <c r="G16" s="33">
        <f t="shared" si="7"/>
        <v>0.55172413793103448</v>
      </c>
      <c r="H16" s="30">
        <f t="shared" si="1"/>
        <v>25</v>
      </c>
      <c r="I16" s="30">
        <f t="shared" si="2"/>
        <v>22</v>
      </c>
      <c r="J16" s="37" t="str">
        <f>VLOOKUP($A16,Area!$A:$I,9,FALSE)</f>
        <v>Y</v>
      </c>
      <c r="K16" s="36">
        <f t="shared" si="3"/>
        <v>160.000055</v>
      </c>
      <c r="L16" s="34">
        <f t="shared" si="4"/>
        <v>160.000055</v>
      </c>
      <c r="M16" s="53">
        <f t="shared" si="5"/>
        <v>0.55172413793103448</v>
      </c>
      <c r="N16" s="53">
        <f t="shared" si="6"/>
        <v>0.55172413793103448</v>
      </c>
    </row>
    <row r="17" spans="1:15" ht="18" customHeight="1" x14ac:dyDescent="0.3">
      <c r="A17" s="30">
        <v>131</v>
      </c>
      <c r="B17" s="31" t="str">
        <f>VLOOKUP($A17,Area!$A:$G,6,FALSE)</f>
        <v>Kay Taylor</v>
      </c>
      <c r="C17" s="31" t="str">
        <f>VLOOKUP($A17,Area!$A:$G,7,FALSE)</f>
        <v>George</v>
      </c>
      <c r="D17" s="31" t="str">
        <f>VLOOKUP($A17,Area!$A:$G,3,FALSE)</f>
        <v>Cotswold Edge White</v>
      </c>
      <c r="E17" s="32">
        <v>174.5</v>
      </c>
      <c r="F17" s="32">
        <v>63</v>
      </c>
      <c r="G17" s="33">
        <f t="shared" si="7"/>
        <v>0.60172413793103452</v>
      </c>
      <c r="H17" s="30">
        <f t="shared" si="1"/>
        <v>18</v>
      </c>
      <c r="I17" s="30">
        <f t="shared" si="2"/>
        <v>15</v>
      </c>
      <c r="J17" s="37" t="str">
        <f>VLOOKUP($A17,Area!$A:$I,9,FALSE)</f>
        <v>Y</v>
      </c>
      <c r="K17" s="36">
        <f t="shared" si="3"/>
        <v>174.50006300000001</v>
      </c>
      <c r="L17" s="34">
        <f t="shared" si="4"/>
        <v>174.50006300000001</v>
      </c>
      <c r="M17" s="53">
        <f t="shared" si="5"/>
        <v>0.60172413793103452</v>
      </c>
      <c r="N17" s="53">
        <f t="shared" si="6"/>
        <v>0.60172413793103452</v>
      </c>
    </row>
    <row r="18" spans="1:15" ht="18" customHeight="1" x14ac:dyDescent="0.3">
      <c r="A18" s="30">
        <v>132</v>
      </c>
      <c r="B18" s="31" t="str">
        <f>VLOOKUP($A18,Area!$A:$G,6,FALSE)</f>
        <v>Sue Jones</v>
      </c>
      <c r="C18" s="31">
        <f>VLOOKUP($A18,Area!$A:$G,7,FALSE)</f>
        <v>0</v>
      </c>
      <c r="D18" s="31" t="str">
        <f>VLOOKUP($A18,Area!$A:$G,3,FALSE)</f>
        <v>Severn Vale Red</v>
      </c>
      <c r="E18" s="32">
        <v>168</v>
      </c>
      <c r="F18" s="32">
        <v>58</v>
      </c>
      <c r="G18" s="33">
        <f t="shared" si="7"/>
        <v>0.57931034482758625</v>
      </c>
      <c r="H18" s="30">
        <f t="shared" si="1"/>
        <v>22</v>
      </c>
      <c r="I18" s="30">
        <f t="shared" si="2"/>
        <v>19</v>
      </c>
      <c r="J18" s="37" t="str">
        <f>VLOOKUP($A18,Area!$A:$I,9,FALSE)</f>
        <v>Y</v>
      </c>
      <c r="K18" s="36">
        <f t="shared" si="3"/>
        <v>168.000058</v>
      </c>
      <c r="L18" s="34">
        <f t="shared" si="4"/>
        <v>168.000058</v>
      </c>
      <c r="M18" s="53">
        <f t="shared" si="5"/>
        <v>0.57931034482758625</v>
      </c>
      <c r="N18" s="53">
        <f t="shared" si="6"/>
        <v>0.57931034482758625</v>
      </c>
    </row>
    <row r="19" spans="1:15" ht="18" customHeight="1" x14ac:dyDescent="0.3">
      <c r="A19" s="30">
        <v>133</v>
      </c>
      <c r="B19" s="31" t="str">
        <f>VLOOKUP($A19,Area!$A:$G,6,FALSE)</f>
        <v>Justine Scott</v>
      </c>
      <c r="C19" s="31" t="str">
        <f>VLOOKUP($A19,Area!$A:$G,7,FALSE)</f>
        <v>Bradleystoke</v>
      </c>
      <c r="D19" s="31" t="str">
        <f>VLOOKUP($A19,Area!$A:$G,3,FALSE)</f>
        <v>Kennet Vale Prosecco</v>
      </c>
      <c r="E19" s="32">
        <v>219.5</v>
      </c>
      <c r="F19" s="32">
        <v>78</v>
      </c>
      <c r="G19" s="33">
        <f t="shared" si="7"/>
        <v>0.75689655172413794</v>
      </c>
      <c r="H19" s="30">
        <f t="shared" si="1"/>
        <v>1</v>
      </c>
      <c r="I19" s="30">
        <f t="shared" si="2"/>
        <v>1</v>
      </c>
      <c r="J19" s="37" t="str">
        <f>VLOOKUP($A19,Area!$A:$I,9,FALSE)</f>
        <v>Y</v>
      </c>
      <c r="K19" s="36">
        <f t="shared" si="3"/>
        <v>219.500078</v>
      </c>
      <c r="L19" s="34">
        <f t="shared" si="4"/>
        <v>219.500078</v>
      </c>
      <c r="M19" s="53"/>
      <c r="N19" s="53">
        <f t="shared" si="6"/>
        <v>0.75689655172413794</v>
      </c>
      <c r="O19" s="27" t="s">
        <v>292</v>
      </c>
    </row>
    <row r="20" spans="1:15" ht="18" customHeight="1" x14ac:dyDescent="0.3">
      <c r="A20" s="30">
        <v>134</v>
      </c>
      <c r="B20" s="31" t="str">
        <f>VLOOKUP($A20,Area!$A:$G,6,FALSE)</f>
        <v>Janet Knight</v>
      </c>
      <c r="C20" s="31" t="str">
        <f>VLOOKUP($A20,Area!$A:$G,7,FALSE)</f>
        <v>Johnny II</v>
      </c>
      <c r="D20" s="31" t="str">
        <f>VLOOKUP($A20,Area!$A:$G,3,FALSE)</f>
        <v>Bath</v>
      </c>
      <c r="E20" s="32">
        <v>189.5</v>
      </c>
      <c r="F20" s="32">
        <v>67</v>
      </c>
      <c r="G20" s="33">
        <f t="shared" si="7"/>
        <v>0.65344827586206899</v>
      </c>
      <c r="H20" s="30">
        <f t="shared" si="1"/>
        <v>11</v>
      </c>
      <c r="I20" s="30">
        <f t="shared" si="2"/>
        <v>9</v>
      </c>
      <c r="J20" s="37" t="str">
        <f>VLOOKUP($A20,Area!$A:$I,9,FALSE)</f>
        <v>Y</v>
      </c>
      <c r="K20" s="36">
        <f t="shared" si="3"/>
        <v>189.500067</v>
      </c>
      <c r="L20" s="34">
        <f t="shared" si="4"/>
        <v>189.500067</v>
      </c>
      <c r="M20" s="53">
        <f t="shared" si="5"/>
        <v>0.65344827586206899</v>
      </c>
      <c r="N20" s="53">
        <f t="shared" si="6"/>
        <v>0.65344827586206899</v>
      </c>
    </row>
    <row r="21" spans="1:15" ht="18" customHeight="1" x14ac:dyDescent="0.3">
      <c r="A21" s="30">
        <v>135</v>
      </c>
      <c r="B21" s="31" t="str">
        <f>VLOOKUP($A21,Area!$A:$G,6,FALSE)</f>
        <v>Becks Smallman</v>
      </c>
      <c r="C21" s="31" t="str">
        <f>VLOOKUP($A21,Area!$A:$G,7,FALSE)</f>
        <v>Flash Royale</v>
      </c>
      <c r="D21" s="31" t="str">
        <f>VLOOKUP($A21,Area!$A:$G,3,FALSE)</f>
        <v>Kennet Vale Champagne</v>
      </c>
      <c r="E21" s="32">
        <v>219</v>
      </c>
      <c r="F21" s="32">
        <v>76</v>
      </c>
      <c r="G21" s="33">
        <f t="shared" si="7"/>
        <v>0.7551724137931034</v>
      </c>
      <c r="H21" s="30">
        <f t="shared" si="1"/>
        <v>2</v>
      </c>
      <c r="I21" s="30">
        <f t="shared" si="2"/>
        <v>2</v>
      </c>
      <c r="J21" s="37" t="str">
        <f>VLOOKUP($A21,Area!$A:$I,9,FALSE)</f>
        <v>Y</v>
      </c>
      <c r="K21" s="36">
        <f t="shared" si="3"/>
        <v>219.00007600000001</v>
      </c>
      <c r="L21" s="34">
        <f t="shared" si="4"/>
        <v>219.00007600000001</v>
      </c>
      <c r="M21" s="53">
        <f t="shared" si="5"/>
        <v>0.7551724137931034</v>
      </c>
      <c r="N21" s="55">
        <f t="shared" si="6"/>
        <v>0.7551724137931034</v>
      </c>
      <c r="O21" s="27" t="s">
        <v>294</v>
      </c>
    </row>
    <row r="22" spans="1:15" ht="18" customHeight="1" x14ac:dyDescent="0.3">
      <c r="A22" s="30">
        <v>136</v>
      </c>
      <c r="B22" s="31" t="str">
        <f>VLOOKUP($A22,Area!$A:$G,6,FALSE)</f>
        <v>Jill McFarland</v>
      </c>
      <c r="C22" s="31">
        <f>VLOOKUP($A22,Area!$A:$G,7,FALSE)</f>
        <v>0</v>
      </c>
      <c r="D22" s="31" t="str">
        <f>VLOOKUP($A22,Area!$A:$G,3,FALSE)</f>
        <v>Berkeley Blue</v>
      </c>
      <c r="E22" s="32">
        <v>188</v>
      </c>
      <c r="F22" s="32">
        <v>65</v>
      </c>
      <c r="G22" s="33">
        <f t="shared" si="7"/>
        <v>0.64827586206896548</v>
      </c>
      <c r="H22" s="30">
        <f t="shared" si="1"/>
        <v>12</v>
      </c>
      <c r="I22" s="30">
        <f t="shared" si="2"/>
        <v>10</v>
      </c>
      <c r="J22" s="37" t="str">
        <f>VLOOKUP($A22,Area!$A:$I,9,FALSE)</f>
        <v>Y</v>
      </c>
      <c r="K22" s="36">
        <f t="shared" si="3"/>
        <v>188.00006500000001</v>
      </c>
      <c r="L22" s="34">
        <f t="shared" si="4"/>
        <v>188.00006500000001</v>
      </c>
      <c r="M22" s="53">
        <f t="shared" si="5"/>
        <v>0.64827586206896548</v>
      </c>
      <c r="N22" s="53">
        <f t="shared" si="6"/>
        <v>0.64827586206896548</v>
      </c>
    </row>
    <row r="23" spans="1:15" ht="18" customHeight="1" x14ac:dyDescent="0.3">
      <c r="A23" s="30">
        <v>137</v>
      </c>
      <c r="B23" s="31" t="str">
        <f>VLOOKUP($A23,Area!$A:$G,6,FALSE)</f>
        <v>Linda Knight</v>
      </c>
      <c r="C23" s="31" t="str">
        <f>VLOOKUP($A23,Area!$A:$G,7,FALSE)</f>
        <v>Orchid</v>
      </c>
      <c r="D23" s="31" t="str">
        <f>VLOOKUP($A23,Area!$A:$G,3,FALSE)</f>
        <v>Veteran Horse Blue</v>
      </c>
      <c r="E23" s="32">
        <v>183.5</v>
      </c>
      <c r="F23" s="32">
        <v>63</v>
      </c>
      <c r="G23" s="33">
        <f t="shared" si="7"/>
        <v>0.63275862068965516</v>
      </c>
      <c r="H23" s="30">
        <f t="shared" si="1"/>
        <v>13</v>
      </c>
      <c r="I23" s="30">
        <f t="shared" si="2"/>
        <v>11</v>
      </c>
      <c r="J23" s="37" t="str">
        <f>VLOOKUP($A23,Area!$A:$I,9,FALSE)</f>
        <v>Y</v>
      </c>
      <c r="K23" s="36">
        <f t="shared" si="3"/>
        <v>183.50006300000001</v>
      </c>
      <c r="L23" s="34">
        <f t="shared" si="4"/>
        <v>183.50006300000001</v>
      </c>
      <c r="M23" s="53">
        <f t="shared" si="5"/>
        <v>0.63275862068965516</v>
      </c>
      <c r="N23" s="53">
        <f t="shared" si="6"/>
        <v>0.63275862068965516</v>
      </c>
    </row>
    <row r="24" spans="1:15" ht="18" customHeight="1" x14ac:dyDescent="0.3">
      <c r="A24" s="30">
        <v>138</v>
      </c>
      <c r="B24" s="31" t="str">
        <f>VLOOKUP($A24,Area!$A:$G,6,FALSE)</f>
        <v>Ann Taylor</v>
      </c>
      <c r="C24" s="31">
        <f>VLOOKUP($A24,Area!$A:$G,7,FALSE)</f>
        <v>0</v>
      </c>
      <c r="D24" s="31" t="str">
        <f>VLOOKUP($A24,Area!$A:$G,3,FALSE)</f>
        <v>Berkeley Yellow</v>
      </c>
      <c r="E24" s="32">
        <v>177</v>
      </c>
      <c r="F24" s="32">
        <v>61</v>
      </c>
      <c r="G24" s="33">
        <f t="shared" si="7"/>
        <v>0.6103448275862069</v>
      </c>
      <c r="H24" s="30">
        <f t="shared" si="1"/>
        <v>15</v>
      </c>
      <c r="I24" s="30">
        <f t="shared" si="2"/>
        <v>13</v>
      </c>
      <c r="J24" s="37" t="str">
        <f>VLOOKUP($A24,Area!$A:$I,9,FALSE)</f>
        <v>Y</v>
      </c>
      <c r="K24" s="36">
        <f t="shared" si="3"/>
        <v>177.00006099999999</v>
      </c>
      <c r="L24" s="34">
        <f t="shared" si="4"/>
        <v>177.00006099999999</v>
      </c>
      <c r="M24" s="53">
        <f t="shared" si="5"/>
        <v>0.6103448275862069</v>
      </c>
      <c r="N24" s="53">
        <f t="shared" si="6"/>
        <v>0.6103448275862069</v>
      </c>
    </row>
    <row r="25" spans="1:15" ht="18" customHeight="1" x14ac:dyDescent="0.3">
      <c r="A25" s="30">
        <v>139</v>
      </c>
      <c r="B25" s="31" t="str">
        <f>VLOOKUP($A25,Area!$A:$G,6,FALSE)</f>
        <v>Maddie Lacey-Drake</v>
      </c>
      <c r="C25" s="31" t="str">
        <f>VLOOKUP($A25,Area!$A:$G,7,FALSE)</f>
        <v>Jozka</v>
      </c>
      <c r="D25" s="31" t="str">
        <f>VLOOKUP($A25,Area!$A:$G,3,FALSE)</f>
        <v>Severn Vale Blue</v>
      </c>
      <c r="E25" s="32">
        <v>203</v>
      </c>
      <c r="F25" s="32">
        <v>73</v>
      </c>
      <c r="G25" s="33">
        <f t="shared" si="7"/>
        <v>0.7</v>
      </c>
      <c r="H25" s="30">
        <f t="shared" si="1"/>
        <v>4</v>
      </c>
      <c r="I25" s="30">
        <f t="shared" si="2"/>
        <v>4</v>
      </c>
      <c r="J25" s="37" t="str">
        <f>VLOOKUP($A25,Area!$A:$I,9,FALSE)</f>
        <v>Y</v>
      </c>
      <c r="K25" s="36">
        <f t="shared" si="3"/>
        <v>203.00007299999999</v>
      </c>
      <c r="L25" s="34">
        <f t="shared" si="4"/>
        <v>203.00007299999999</v>
      </c>
      <c r="M25" s="53">
        <f t="shared" si="5"/>
        <v>0.7</v>
      </c>
      <c r="N25" s="53">
        <f t="shared" si="6"/>
        <v>0.7</v>
      </c>
    </row>
    <row r="26" spans="1:15" ht="18" customHeight="1" x14ac:dyDescent="0.3">
      <c r="A26" s="30">
        <v>140</v>
      </c>
      <c r="B26" s="31" t="str">
        <f>VLOOKUP($A26,Area!$A:$G,6,FALSE)</f>
        <v>Amber Nethercott</v>
      </c>
      <c r="C26" s="31" t="str">
        <f>VLOOKUP($A26,Area!$A:$G,7,FALSE)</f>
        <v>Hallstown Signet</v>
      </c>
      <c r="D26" s="31" t="str">
        <f>VLOOKUP($A26,Area!$A:$G,3,FALSE)</f>
        <v>Cotswold Edge Blue</v>
      </c>
      <c r="E26" s="32">
        <v>173.5</v>
      </c>
      <c r="F26" s="32">
        <v>61</v>
      </c>
      <c r="G26" s="33">
        <f t="shared" si="7"/>
        <v>0.59827586206896555</v>
      </c>
      <c r="H26" s="30">
        <f t="shared" si="1"/>
        <v>19</v>
      </c>
      <c r="I26" s="30">
        <f t="shared" si="2"/>
        <v>16</v>
      </c>
      <c r="J26" s="37" t="str">
        <f>VLOOKUP($A26,Area!$A:$I,9,FALSE)</f>
        <v>Y</v>
      </c>
      <c r="K26" s="36">
        <f t="shared" si="3"/>
        <v>173.50006099999999</v>
      </c>
      <c r="L26" s="34">
        <f t="shared" si="4"/>
        <v>173.50006099999999</v>
      </c>
      <c r="M26" s="53">
        <f t="shared" si="5"/>
        <v>0.59827586206896555</v>
      </c>
      <c r="N26" s="53">
        <f t="shared" si="6"/>
        <v>0.59827586206896555</v>
      </c>
    </row>
    <row r="27" spans="1:15" ht="18" customHeight="1" x14ac:dyDescent="0.3">
      <c r="A27" s="30">
        <v>141</v>
      </c>
      <c r="B27" s="31" t="str">
        <f>VLOOKUP($A27,Area!$A:$G,6,FALSE)</f>
        <v>Janet Schooling</v>
      </c>
      <c r="C27" s="31" t="str">
        <f>VLOOKUP($A27,Area!$A:$G,7,FALSE)</f>
        <v>Cobra Sporty</v>
      </c>
      <c r="D27" s="31" t="str">
        <f>VLOOKUP($A27,Area!$A:$G,3,FALSE)</f>
        <v>Wessex Gold</v>
      </c>
      <c r="E27" s="32">
        <v>177</v>
      </c>
      <c r="F27" s="32">
        <v>61</v>
      </c>
      <c r="G27" s="33">
        <f t="shared" si="7"/>
        <v>0.6103448275862069</v>
      </c>
      <c r="H27" s="30">
        <f t="shared" si="1"/>
        <v>15</v>
      </c>
      <c r="I27" s="30" t="str">
        <f t="shared" si="2"/>
        <v>IND</v>
      </c>
      <c r="J27" s="37">
        <f>VLOOKUP($A27,Area!$A:$I,9,FALSE)</f>
        <v>0</v>
      </c>
      <c r="K27" s="36">
        <f t="shared" si="3"/>
        <v>0</v>
      </c>
      <c r="L27" s="34">
        <f t="shared" si="4"/>
        <v>177.00006099999999</v>
      </c>
      <c r="M27" s="53">
        <f t="shared" si="5"/>
        <v>0.6103448275862069</v>
      </c>
      <c r="N27" s="53">
        <f t="shared" si="6"/>
        <v>0.6103448275862069</v>
      </c>
    </row>
    <row r="28" spans="1:15" ht="18" customHeight="1" x14ac:dyDescent="0.3">
      <c r="A28" s="30">
        <v>142</v>
      </c>
      <c r="B28" s="31" t="str">
        <f>VLOOKUP($A28,Area!$A:$G,6,FALSE)</f>
        <v>Carole Soormally</v>
      </c>
      <c r="C28" s="31" t="str">
        <f>VLOOKUP($A28,Area!$A:$G,7,FALSE)</f>
        <v>Golden Cruise</v>
      </c>
      <c r="D28" s="31" t="str">
        <f>VLOOKUP($A28,Area!$A:$G,3,FALSE)</f>
        <v>Frampton</v>
      </c>
      <c r="E28" s="32">
        <v>191.5</v>
      </c>
      <c r="F28" s="32">
        <v>66</v>
      </c>
      <c r="G28" s="33">
        <f t="shared" si="7"/>
        <v>0.66034482758620694</v>
      </c>
      <c r="H28" s="30">
        <f t="shared" si="1"/>
        <v>10</v>
      </c>
      <c r="I28" s="30" t="str">
        <f t="shared" si="2"/>
        <v>IND</v>
      </c>
      <c r="J28" s="37">
        <f>VLOOKUP($A28,Area!$A:$I,9,FALSE)</f>
        <v>0</v>
      </c>
      <c r="K28" s="36">
        <f t="shared" si="3"/>
        <v>0</v>
      </c>
      <c r="L28" s="34">
        <f t="shared" si="4"/>
        <v>191.500066</v>
      </c>
      <c r="M28" s="53">
        <f t="shared" si="5"/>
        <v>0.66034482758620694</v>
      </c>
      <c r="N28" s="53">
        <f t="shared" si="6"/>
        <v>0.66034482758620694</v>
      </c>
    </row>
    <row r="29" spans="1:15" ht="18" customHeight="1" x14ac:dyDescent="0.3">
      <c r="A29" s="30">
        <v>143</v>
      </c>
      <c r="B29" s="31" t="str">
        <f>VLOOKUP($A29,Area!$A:$G,6,FALSE)</f>
        <v>Carole Wright</v>
      </c>
      <c r="C29" s="31" t="str">
        <f>VLOOKUP($A29,Area!$A:$G,7,FALSE)</f>
        <v>Pauldarys Rebel X</v>
      </c>
      <c r="D29" s="31" t="str">
        <f>VLOOKUP($A29,Area!$A:$G,3,FALSE)</f>
        <v>Frampton</v>
      </c>
      <c r="E29" s="32">
        <v>202</v>
      </c>
      <c r="F29" s="32">
        <v>72</v>
      </c>
      <c r="G29" s="33">
        <f t="shared" si="7"/>
        <v>0.69655172413793098</v>
      </c>
      <c r="H29" s="30">
        <f t="shared" si="1"/>
        <v>7</v>
      </c>
      <c r="I29" s="30" t="str">
        <f t="shared" si="2"/>
        <v>IND</v>
      </c>
      <c r="J29" s="37">
        <f>VLOOKUP($A29,Area!$A:$I,9,FALSE)</f>
        <v>0</v>
      </c>
      <c r="K29" s="36">
        <f t="shared" si="3"/>
        <v>0</v>
      </c>
      <c r="L29" s="34">
        <f t="shared" si="4"/>
        <v>202.00007199999999</v>
      </c>
      <c r="M29" s="53">
        <f t="shared" si="5"/>
        <v>0.69655172413793098</v>
      </c>
      <c r="N29" s="53">
        <f t="shared" si="6"/>
        <v>0.69655172413793098</v>
      </c>
    </row>
    <row r="31" spans="1:15" x14ac:dyDescent="0.3">
      <c r="M31" s="54">
        <f>AVERAGE(M4:M29)</f>
        <v>0.63785919540229885</v>
      </c>
    </row>
  </sheetData>
  <pageMargins left="0.51181102362204722" right="0.51181102362204722" top="0.55118110236220474" bottom="0.55118110236220474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7DEB"/>
    <pageSetUpPr fitToPage="1"/>
  </sheetPr>
  <dimension ref="A1:O32"/>
  <sheetViews>
    <sheetView topLeftCell="A10" zoomScale="70" zoomScaleNormal="70" workbookViewId="0">
      <selection activeCell="M32" sqref="M32"/>
    </sheetView>
  </sheetViews>
  <sheetFormatPr defaultRowHeight="20.25" outlineLevelCol="1" x14ac:dyDescent="0.3"/>
  <cols>
    <col min="1" max="1" width="12.140625" style="27" customWidth="1"/>
    <col min="2" max="2" width="24.5703125" style="27" customWidth="1"/>
    <col min="3" max="3" width="28.7109375" style="27" customWidth="1"/>
    <col min="4" max="4" width="27" style="27" bestFit="1" customWidth="1"/>
    <col min="5" max="5" width="9.85546875" style="27" customWidth="1"/>
    <col min="6" max="6" width="10.5703125" style="27" customWidth="1"/>
    <col min="7" max="7" width="10.140625" style="27" customWidth="1"/>
    <col min="8" max="9" width="10" style="39" customWidth="1"/>
    <col min="10" max="10" width="10.7109375" style="27" hidden="1" customWidth="1" outlineLevel="1"/>
    <col min="11" max="11" width="9.85546875" style="27" hidden="1" customWidth="1" outlineLevel="1"/>
    <col min="12" max="12" width="9.140625" style="27" hidden="1" customWidth="1" outlineLevel="1"/>
    <col min="13" max="13" width="10" style="27" bestFit="1" customWidth="1" collapsed="1"/>
    <col min="14" max="14" width="10.7109375" style="27" bestFit="1" customWidth="1" collapsed="1"/>
    <col min="15" max="16384" width="9.140625" style="27"/>
  </cols>
  <sheetData>
    <row r="1" spans="1:15" s="18" customFormat="1" ht="23.25" x14ac:dyDescent="0.35">
      <c r="A1" s="17" t="s">
        <v>220</v>
      </c>
      <c r="G1" s="19">
        <v>290</v>
      </c>
      <c r="H1" s="38"/>
      <c r="I1" s="38"/>
    </row>
    <row r="2" spans="1:15" s="18" customFormat="1" ht="8.25" customHeight="1" x14ac:dyDescent="0.3">
      <c r="H2" s="38"/>
      <c r="I2" s="38"/>
    </row>
    <row r="3" spans="1:15" s="21" customFormat="1" ht="18" customHeight="1" x14ac:dyDescent="0.25">
      <c r="A3" s="28" t="s">
        <v>273</v>
      </c>
      <c r="B3" s="28" t="s">
        <v>48</v>
      </c>
      <c r="C3" s="28" t="s">
        <v>49</v>
      </c>
      <c r="D3" s="28" t="s">
        <v>2</v>
      </c>
      <c r="E3" s="28" t="s">
        <v>274</v>
      </c>
      <c r="F3" s="28" t="s">
        <v>278</v>
      </c>
      <c r="G3" s="28" t="s">
        <v>275</v>
      </c>
      <c r="H3" s="28" t="s">
        <v>276</v>
      </c>
      <c r="I3" s="28" t="s">
        <v>279</v>
      </c>
      <c r="J3" s="35" t="s">
        <v>280</v>
      </c>
      <c r="K3" s="35"/>
      <c r="L3" s="29"/>
    </row>
    <row r="4" spans="1:15" s="26" customFormat="1" ht="18" customHeight="1" x14ac:dyDescent="0.25">
      <c r="A4" s="30">
        <v>144</v>
      </c>
      <c r="B4" s="31" t="str">
        <f>VLOOKUP($A4,Area!$A:$G,6,FALSE)</f>
        <v>Nicola Massey</v>
      </c>
      <c r="C4" s="31" t="str">
        <f>VLOOKUP($A4,Area!$A:$G,7,FALSE)</f>
        <v>Tiramisu</v>
      </c>
      <c r="D4" s="31" t="str">
        <f>VLOOKUP($A4,Area!$A:$G,3,FALSE)</f>
        <v>Frampton</v>
      </c>
      <c r="E4" s="32">
        <v>190</v>
      </c>
      <c r="F4" s="32">
        <v>66</v>
      </c>
      <c r="G4" s="33">
        <f>E4/$G$1</f>
        <v>0.65517241379310343</v>
      </c>
      <c r="H4" s="30">
        <f>RANK(L4,$L$4:$L$29,0)</f>
        <v>14</v>
      </c>
      <c r="I4" s="30" t="str">
        <f>IF(J4=0,"IND",IF(G4=0,100,RANK(K4,$K$4:$K$29,0)))</f>
        <v>IND</v>
      </c>
      <c r="J4" s="37">
        <f>VLOOKUP($A4,Area!$A:$I,9,FALSE)</f>
        <v>0</v>
      </c>
      <c r="K4" s="36">
        <f>IF(J4="Y",L4,0)</f>
        <v>0</v>
      </c>
      <c r="L4" s="34">
        <f>E4+(F4/1000000)</f>
        <v>190.000066</v>
      </c>
      <c r="M4" s="53">
        <f>G4</f>
        <v>0.65517241379310343</v>
      </c>
      <c r="N4" s="53">
        <f>G4+$M$32</f>
        <v>0.66048850574712648</v>
      </c>
    </row>
    <row r="5" spans="1:15" s="26" customFormat="1" ht="18" customHeight="1" x14ac:dyDescent="0.25">
      <c r="A5" s="30">
        <v>145</v>
      </c>
      <c r="B5" s="31" t="str">
        <f>VLOOKUP($A5,Area!$A:$G,6,FALSE)</f>
        <v>Barbara Anderson</v>
      </c>
      <c r="C5" s="31" t="str">
        <f>VLOOKUP($A5,Area!$A:$G,7,FALSE)</f>
        <v>Strathmore Blackbird</v>
      </c>
      <c r="D5" s="31" t="str">
        <f>VLOOKUP($A5,Area!$A:$G,3,FALSE)</f>
        <v>Frampton</v>
      </c>
      <c r="E5" s="32">
        <v>175</v>
      </c>
      <c r="F5" s="32">
        <v>60</v>
      </c>
      <c r="G5" s="33">
        <f t="shared" ref="G5:G29" si="0">E5/$G$1</f>
        <v>0.60344827586206895</v>
      </c>
      <c r="H5" s="30">
        <f t="shared" ref="H5:H29" si="1">RANK(L5,$L$4:$L$29,0)</f>
        <v>23</v>
      </c>
      <c r="I5" s="30" t="str">
        <f t="shared" ref="I5:I29" si="2">IF(J5=0,"IND",IF(G5=0,100,RANK(K5,$K$4:$K$29,0)))</f>
        <v>IND</v>
      </c>
      <c r="J5" s="37">
        <f>VLOOKUP($A5,Area!$A:$I,9,FALSE)</f>
        <v>0</v>
      </c>
      <c r="K5" s="36">
        <f t="shared" ref="K5:K29" si="3">IF(J5="Y",L5,0)</f>
        <v>0</v>
      </c>
      <c r="L5" s="34">
        <f t="shared" ref="L5:L29" si="4">E5+(F5/1000000)</f>
        <v>175.00005999999999</v>
      </c>
      <c r="M5" s="53">
        <f t="shared" ref="M5:M29" si="5">G5</f>
        <v>0.60344827586206895</v>
      </c>
      <c r="N5" s="53">
        <f t="shared" ref="N5:N29" si="6">G5+$M$32</f>
        <v>0.608764367816092</v>
      </c>
    </row>
    <row r="6" spans="1:15" s="26" customFormat="1" ht="18" customHeight="1" x14ac:dyDescent="0.25">
      <c r="A6" s="30">
        <v>146</v>
      </c>
      <c r="B6" s="31" t="str">
        <f>VLOOKUP($A6,Area!$A:$G,6,FALSE)</f>
        <v>Holly Winterton</v>
      </c>
      <c r="C6" s="31" t="str">
        <f>VLOOKUP($A6,Area!$A:$G,7,FALSE)</f>
        <v>Wiggy</v>
      </c>
      <c r="D6" s="31" t="str">
        <f>VLOOKUP($A6,Area!$A:$G,3,FALSE)</f>
        <v>Berkeley Red</v>
      </c>
      <c r="E6" s="32">
        <v>190.5</v>
      </c>
      <c r="F6" s="32">
        <v>64</v>
      </c>
      <c r="G6" s="33">
        <f t="shared" si="0"/>
        <v>0.65689655172413797</v>
      </c>
      <c r="H6" s="30">
        <f t="shared" si="1"/>
        <v>13</v>
      </c>
      <c r="I6" s="30">
        <f t="shared" si="2"/>
        <v>12</v>
      </c>
      <c r="J6" s="37" t="str">
        <f>VLOOKUP($A6,Area!$A:$I,9,FALSE)</f>
        <v>Y</v>
      </c>
      <c r="K6" s="36">
        <f t="shared" si="3"/>
        <v>190.50006400000001</v>
      </c>
      <c r="L6" s="34">
        <f t="shared" si="4"/>
        <v>190.50006400000001</v>
      </c>
      <c r="M6" s="53">
        <f t="shared" si="5"/>
        <v>0.65689655172413797</v>
      </c>
      <c r="N6" s="53">
        <f t="shared" si="6"/>
        <v>0.66221264367816102</v>
      </c>
    </row>
    <row r="7" spans="1:15" s="26" customFormat="1" ht="18" customHeight="1" x14ac:dyDescent="0.25">
      <c r="A7" s="30">
        <v>147</v>
      </c>
      <c r="B7" s="31" t="str">
        <f>VLOOKUP($A7,Area!$A:$G,6,FALSE)</f>
        <v>Janet Warren</v>
      </c>
      <c r="C7" s="31" t="str">
        <f>VLOOKUP($A7,Area!$A:$G,7,FALSE)</f>
        <v>R Boycie</v>
      </c>
      <c r="D7" s="31" t="str">
        <f>VLOOKUP($A7,Area!$A:$G,3,FALSE)</f>
        <v>Kings Leaze Orange</v>
      </c>
      <c r="E7" s="32">
        <v>206.5</v>
      </c>
      <c r="F7" s="32">
        <v>68</v>
      </c>
      <c r="G7" s="33">
        <f t="shared" si="0"/>
        <v>0.71206896551724141</v>
      </c>
      <c r="H7" s="30">
        <f t="shared" si="1"/>
        <v>3</v>
      </c>
      <c r="I7" s="30">
        <f t="shared" si="2"/>
        <v>3</v>
      </c>
      <c r="J7" s="37" t="str">
        <f>VLOOKUP($A7,Area!$A:$I,9,FALSE)</f>
        <v>Y</v>
      </c>
      <c r="K7" s="36">
        <f t="shared" si="3"/>
        <v>206.500068</v>
      </c>
      <c r="L7" s="34">
        <f t="shared" si="4"/>
        <v>206.500068</v>
      </c>
      <c r="M7" s="53">
        <f t="shared" si="5"/>
        <v>0.71206896551724141</v>
      </c>
      <c r="N7" s="53">
        <f t="shared" si="6"/>
        <v>0.71738505747126446</v>
      </c>
      <c r="O7" s="26" t="s">
        <v>296</v>
      </c>
    </row>
    <row r="8" spans="1:15" s="26" customFormat="1" ht="18" customHeight="1" x14ac:dyDescent="0.25">
      <c r="A8" s="30">
        <v>148</v>
      </c>
      <c r="B8" s="31" t="str">
        <f>VLOOKUP($A8,Area!$A:$G,6,FALSE)</f>
        <v>Emma Wherry</v>
      </c>
      <c r="C8" s="31" t="str">
        <f>VLOOKUP($A8,Area!$A:$G,7,FALSE)</f>
        <v>Tulira Robeen</v>
      </c>
      <c r="D8" s="31" t="str">
        <f>VLOOKUP($A8,Area!$A:$G,3,FALSE)</f>
        <v>Berkeley</v>
      </c>
      <c r="E8" s="32">
        <v>203</v>
      </c>
      <c r="F8" s="32">
        <v>68</v>
      </c>
      <c r="G8" s="33">
        <f t="shared" si="0"/>
        <v>0.7</v>
      </c>
      <c r="H8" s="30">
        <f t="shared" si="1"/>
        <v>6</v>
      </c>
      <c r="I8" s="30" t="str">
        <f t="shared" si="2"/>
        <v>IND</v>
      </c>
      <c r="J8" s="37">
        <f>VLOOKUP($A8,Area!$A:$I,9,FALSE)</f>
        <v>0</v>
      </c>
      <c r="K8" s="36">
        <f t="shared" si="3"/>
        <v>0</v>
      </c>
      <c r="L8" s="34">
        <f t="shared" si="4"/>
        <v>203.000068</v>
      </c>
      <c r="M8" s="53">
        <f t="shared" si="5"/>
        <v>0.7</v>
      </c>
      <c r="N8" s="53">
        <f t="shared" si="6"/>
        <v>0.70531609195402301</v>
      </c>
    </row>
    <row r="9" spans="1:15" ht="18" customHeight="1" x14ac:dyDescent="0.3">
      <c r="A9" s="30">
        <v>149</v>
      </c>
      <c r="B9" s="31" t="str">
        <f>VLOOKUP($A9,Area!$A:$G,6,FALSE)</f>
        <v>Adrian Palmer</v>
      </c>
      <c r="C9" s="31" t="str">
        <f>VLOOKUP($A9,Area!$A:$G,7,FALSE)</f>
        <v>Chilli Pepper II</v>
      </c>
      <c r="D9" s="31" t="str">
        <f>VLOOKUP($A9,Area!$A:$G,3,FALSE)</f>
        <v>Kings Leaze Purple</v>
      </c>
      <c r="E9" s="32">
        <v>192.5</v>
      </c>
      <c r="F9" s="32">
        <v>69</v>
      </c>
      <c r="G9" s="33">
        <f t="shared" si="0"/>
        <v>0.66379310344827591</v>
      </c>
      <c r="H9" s="30">
        <f t="shared" si="1"/>
        <v>11</v>
      </c>
      <c r="I9" s="30">
        <f t="shared" si="2"/>
        <v>10</v>
      </c>
      <c r="J9" s="37" t="str">
        <f>VLOOKUP($A9,Area!$A:$I,9,FALSE)</f>
        <v>Y</v>
      </c>
      <c r="K9" s="36">
        <f t="shared" si="3"/>
        <v>192.500069</v>
      </c>
      <c r="L9" s="34">
        <f t="shared" si="4"/>
        <v>192.500069</v>
      </c>
      <c r="M9" s="53">
        <f t="shared" si="5"/>
        <v>0.66379310344827591</v>
      </c>
      <c r="N9" s="53">
        <f t="shared" si="6"/>
        <v>0.66910919540229896</v>
      </c>
    </row>
    <row r="10" spans="1:15" ht="18" customHeight="1" x14ac:dyDescent="0.3">
      <c r="A10" s="30">
        <v>150</v>
      </c>
      <c r="B10" s="31" t="str">
        <f>VLOOKUP($A10,Area!$A:$G,6,FALSE)</f>
        <v>Jo Vincent</v>
      </c>
      <c r="C10" s="31" t="str">
        <f>VLOOKUP($A10,Area!$A:$G,7,FALSE)</f>
        <v>Cundlegreen Alexander</v>
      </c>
      <c r="D10" s="31" t="str">
        <f>VLOOKUP($A10,Area!$A:$G,3,FALSE)</f>
        <v>Swindon Pink</v>
      </c>
      <c r="E10" s="32">
        <v>190</v>
      </c>
      <c r="F10" s="32">
        <v>66</v>
      </c>
      <c r="G10" s="33">
        <f t="shared" si="0"/>
        <v>0.65517241379310343</v>
      </c>
      <c r="H10" s="30">
        <f t="shared" si="1"/>
        <v>14</v>
      </c>
      <c r="I10" s="30">
        <f t="shared" si="2"/>
        <v>13</v>
      </c>
      <c r="J10" s="37" t="str">
        <f>VLOOKUP($A10,Area!$A:$I,9,FALSE)</f>
        <v>Y</v>
      </c>
      <c r="K10" s="36">
        <f t="shared" si="3"/>
        <v>190.000066</v>
      </c>
      <c r="L10" s="34">
        <f t="shared" si="4"/>
        <v>190.000066</v>
      </c>
      <c r="M10" s="53">
        <f t="shared" si="5"/>
        <v>0.65517241379310343</v>
      </c>
      <c r="N10" s="53">
        <f t="shared" si="6"/>
        <v>0.66048850574712648</v>
      </c>
    </row>
    <row r="11" spans="1:15" ht="18" customHeight="1" x14ac:dyDescent="0.3">
      <c r="A11" s="30">
        <v>151</v>
      </c>
      <c r="B11" s="31" t="str">
        <f>VLOOKUP($A11,Area!$A:$G,6,FALSE)</f>
        <v>Joanne Cole</v>
      </c>
      <c r="C11" s="31" t="str">
        <f>VLOOKUP($A11,Area!$A:$G,7,FALSE)</f>
        <v>Busted Colours</v>
      </c>
      <c r="D11" s="31" t="str">
        <f>VLOOKUP($A11,Area!$A:$G,3,FALSE)</f>
        <v>Frampton Diamonds</v>
      </c>
      <c r="E11" s="32">
        <v>200.5</v>
      </c>
      <c r="F11" s="32">
        <v>66</v>
      </c>
      <c r="G11" s="33">
        <f t="shared" si="0"/>
        <v>0.69137931034482758</v>
      </c>
      <c r="H11" s="30">
        <f t="shared" si="1"/>
        <v>7</v>
      </c>
      <c r="I11" s="30">
        <f t="shared" si="2"/>
        <v>6</v>
      </c>
      <c r="J11" s="37" t="str">
        <f>VLOOKUP($A11,Area!$A:$I,9,FALSE)</f>
        <v>Y</v>
      </c>
      <c r="K11" s="36">
        <f t="shared" si="3"/>
        <v>200.500066</v>
      </c>
      <c r="L11" s="34">
        <f t="shared" si="4"/>
        <v>200.500066</v>
      </c>
      <c r="M11" s="53">
        <f t="shared" si="5"/>
        <v>0.69137931034482758</v>
      </c>
      <c r="N11" s="53">
        <f t="shared" si="6"/>
        <v>0.69669540229885063</v>
      </c>
    </row>
    <row r="12" spans="1:15" ht="18" customHeight="1" x14ac:dyDescent="0.3">
      <c r="A12" s="30">
        <v>152</v>
      </c>
      <c r="B12" s="31" t="str">
        <f>VLOOKUP($A12,Area!$A:$G,6,FALSE)</f>
        <v>Emma Smith</v>
      </c>
      <c r="C12" s="31" t="str">
        <f>VLOOKUP($A12,Area!$A:$G,7,FALSE)</f>
        <v>Irish Cream</v>
      </c>
      <c r="D12" s="31" t="str">
        <f>VLOOKUP($A12,Area!$A:$G,3,FALSE)</f>
        <v>Berkeley White</v>
      </c>
      <c r="E12" s="32">
        <v>165</v>
      </c>
      <c r="F12" s="32">
        <v>58</v>
      </c>
      <c r="G12" s="33">
        <f t="shared" si="0"/>
        <v>0.56896551724137934</v>
      </c>
      <c r="H12" s="30">
        <f t="shared" si="1"/>
        <v>25</v>
      </c>
      <c r="I12" s="30">
        <f t="shared" si="2"/>
        <v>22</v>
      </c>
      <c r="J12" s="37" t="str">
        <f>VLOOKUP($A12,Area!$A:$I,9,FALSE)</f>
        <v>Y</v>
      </c>
      <c r="K12" s="36">
        <f t="shared" si="3"/>
        <v>165.000058</v>
      </c>
      <c r="L12" s="34">
        <f t="shared" si="4"/>
        <v>165.000058</v>
      </c>
      <c r="M12" s="53"/>
      <c r="N12" s="53">
        <f t="shared" si="6"/>
        <v>0.57428160919540239</v>
      </c>
    </row>
    <row r="13" spans="1:15" ht="18" customHeight="1" x14ac:dyDescent="0.3">
      <c r="A13" s="30">
        <v>153</v>
      </c>
      <c r="B13" s="31" t="str">
        <f>VLOOKUP($A13,Area!$A:$G,6,FALSE)</f>
        <v>Lorna Roberts</v>
      </c>
      <c r="C13" s="31" t="str">
        <f>VLOOKUP($A13,Area!$A:$G,7,FALSE)</f>
        <v>Chess Master</v>
      </c>
      <c r="D13" s="31" t="str">
        <f>VLOOKUP($A13,Area!$A:$G,3,FALSE)</f>
        <v>Swindon Purple</v>
      </c>
      <c r="E13" s="32">
        <v>208</v>
      </c>
      <c r="F13" s="32">
        <v>71</v>
      </c>
      <c r="G13" s="33">
        <f t="shared" si="0"/>
        <v>0.71724137931034482</v>
      </c>
      <c r="H13" s="30">
        <f t="shared" si="1"/>
        <v>2</v>
      </c>
      <c r="I13" s="30">
        <f t="shared" si="2"/>
        <v>2</v>
      </c>
      <c r="J13" s="37" t="str">
        <f>VLOOKUP($A13,Area!$A:$I,9,FALSE)</f>
        <v>Y</v>
      </c>
      <c r="K13" s="36">
        <f t="shared" si="3"/>
        <v>208.00007099999999</v>
      </c>
      <c r="L13" s="34">
        <f t="shared" si="4"/>
        <v>208.00007099999999</v>
      </c>
      <c r="M13" s="53">
        <f t="shared" si="5"/>
        <v>0.71724137931034482</v>
      </c>
      <c r="N13" s="53">
        <f t="shared" si="6"/>
        <v>0.72255747126436787</v>
      </c>
      <c r="O13" s="27" t="s">
        <v>295</v>
      </c>
    </row>
    <row r="14" spans="1:15" ht="18" customHeight="1" x14ac:dyDescent="0.3">
      <c r="A14" s="30">
        <v>154</v>
      </c>
      <c r="B14" s="31" t="str">
        <f>VLOOKUP($A14,Area!$A:$G,6,FALSE)</f>
        <v>Louise Kelly-Ramaer</v>
      </c>
      <c r="C14" s="31" t="str">
        <f>VLOOKUP($A14,Area!$A:$G,7,FALSE)</f>
        <v>Splash</v>
      </c>
      <c r="D14" s="31" t="str">
        <f>VLOOKUP($A14,Area!$A:$G,3,FALSE)</f>
        <v>Wessex Gold Aurum</v>
      </c>
      <c r="E14" s="32">
        <v>184</v>
      </c>
      <c r="F14" s="32">
        <v>64</v>
      </c>
      <c r="G14" s="33">
        <f t="shared" si="0"/>
        <v>0.6344827586206897</v>
      </c>
      <c r="H14" s="30">
        <f t="shared" si="1"/>
        <v>19</v>
      </c>
      <c r="I14" s="30">
        <f t="shared" si="2"/>
        <v>17</v>
      </c>
      <c r="J14" s="37" t="str">
        <f>VLOOKUP($A14,Area!$A:$I,9,FALSE)</f>
        <v>Y</v>
      </c>
      <c r="K14" s="36">
        <f t="shared" si="3"/>
        <v>184.00006400000001</v>
      </c>
      <c r="L14" s="34">
        <f t="shared" si="4"/>
        <v>184.00006400000001</v>
      </c>
      <c r="M14" s="53">
        <f t="shared" si="5"/>
        <v>0.6344827586206897</v>
      </c>
      <c r="N14" s="53">
        <f t="shared" si="6"/>
        <v>0.63979885057471275</v>
      </c>
    </row>
    <row r="15" spans="1:15" ht="18" customHeight="1" x14ac:dyDescent="0.3">
      <c r="A15" s="30">
        <v>155</v>
      </c>
      <c r="B15" s="31" t="str">
        <f>VLOOKUP($A15,Area!$A:$G,6,FALSE)</f>
        <v>Maria Starr</v>
      </c>
      <c r="C15" s="31" t="str">
        <f>VLOOKUP($A15,Area!$A:$G,7,FALSE)</f>
        <v>Barrenstown Mist</v>
      </c>
      <c r="D15" s="31" t="str">
        <f>VLOOKUP($A15,Area!$A:$G,3,FALSE)</f>
        <v>Severn Vale White</v>
      </c>
      <c r="E15" s="32">
        <v>177</v>
      </c>
      <c r="F15" s="32">
        <v>62</v>
      </c>
      <c r="G15" s="33">
        <f t="shared" si="0"/>
        <v>0.6103448275862069</v>
      </c>
      <c r="H15" s="30">
        <f t="shared" si="1"/>
        <v>22</v>
      </c>
      <c r="I15" s="30">
        <f t="shared" si="2"/>
        <v>20</v>
      </c>
      <c r="J15" s="37" t="str">
        <f>VLOOKUP($A15,Area!$A:$I,9,FALSE)</f>
        <v>Y</v>
      </c>
      <c r="K15" s="36">
        <f t="shared" si="3"/>
        <v>177.00006200000001</v>
      </c>
      <c r="L15" s="34">
        <f t="shared" si="4"/>
        <v>177.00006200000001</v>
      </c>
      <c r="M15" s="53">
        <f t="shared" si="5"/>
        <v>0.6103448275862069</v>
      </c>
      <c r="N15" s="53">
        <f t="shared" si="6"/>
        <v>0.61566091954022995</v>
      </c>
    </row>
    <row r="16" spans="1:15" ht="18" customHeight="1" x14ac:dyDescent="0.3">
      <c r="A16" s="30">
        <v>156</v>
      </c>
      <c r="B16" s="31" t="str">
        <f>VLOOKUP($A16,Area!$A:$G,6,FALSE)</f>
        <v>Stephanie Swadden</v>
      </c>
      <c r="C16" s="31" t="str">
        <f>VLOOKUP($A16,Area!$A:$G,7,FALSE)</f>
        <v>Pink House Lady</v>
      </c>
      <c r="D16" s="31" t="str">
        <f>VLOOKUP($A16,Area!$A:$G,3,FALSE)</f>
        <v>Wessex Gold Oro</v>
      </c>
      <c r="E16" s="32">
        <v>185.5</v>
      </c>
      <c r="F16" s="32">
        <v>62</v>
      </c>
      <c r="G16" s="33">
        <f t="shared" si="0"/>
        <v>0.6396551724137931</v>
      </c>
      <c r="H16" s="30">
        <f t="shared" si="1"/>
        <v>18</v>
      </c>
      <c r="I16" s="30">
        <f t="shared" si="2"/>
        <v>16</v>
      </c>
      <c r="J16" s="37" t="str">
        <f>VLOOKUP($A16,Area!$A:$I,9,FALSE)</f>
        <v>Y</v>
      </c>
      <c r="K16" s="36">
        <f t="shared" si="3"/>
        <v>185.50006200000001</v>
      </c>
      <c r="L16" s="34">
        <f t="shared" si="4"/>
        <v>185.50006200000001</v>
      </c>
      <c r="M16" s="53">
        <f t="shared" si="5"/>
        <v>0.6396551724137931</v>
      </c>
      <c r="N16" s="53">
        <f t="shared" si="6"/>
        <v>0.64497126436781615</v>
      </c>
    </row>
    <row r="17" spans="1:15" ht="18" customHeight="1" x14ac:dyDescent="0.3">
      <c r="A17" s="30">
        <v>157</v>
      </c>
      <c r="B17" s="31" t="str">
        <f>VLOOKUP($A17,Area!$A:$G,6,FALSE)</f>
        <v>Alexis Symes</v>
      </c>
      <c r="C17" s="31" t="str">
        <f>VLOOKUP($A17,Area!$A:$G,7,FALSE)</f>
        <v>Glen Carter</v>
      </c>
      <c r="D17" s="31" t="str">
        <f>VLOOKUP($A17,Area!$A:$G,3,FALSE)</f>
        <v>Bath</v>
      </c>
      <c r="E17" s="32">
        <v>195</v>
      </c>
      <c r="F17" s="32">
        <v>64</v>
      </c>
      <c r="G17" s="33">
        <f t="shared" si="0"/>
        <v>0.67241379310344829</v>
      </c>
      <c r="H17" s="30">
        <f t="shared" si="1"/>
        <v>10</v>
      </c>
      <c r="I17" s="30">
        <f t="shared" si="2"/>
        <v>9</v>
      </c>
      <c r="J17" s="37" t="str">
        <f>VLOOKUP($A17,Area!$A:$I,9,FALSE)</f>
        <v>Y</v>
      </c>
      <c r="K17" s="36">
        <f t="shared" si="3"/>
        <v>195.00006400000001</v>
      </c>
      <c r="L17" s="34">
        <f t="shared" si="4"/>
        <v>195.00006400000001</v>
      </c>
      <c r="M17" s="53">
        <f t="shared" si="5"/>
        <v>0.67241379310344829</v>
      </c>
      <c r="N17" s="53">
        <f t="shared" si="6"/>
        <v>0.67772988505747134</v>
      </c>
    </row>
    <row r="18" spans="1:15" ht="18" customHeight="1" x14ac:dyDescent="0.3">
      <c r="A18" s="30">
        <v>158</v>
      </c>
      <c r="B18" s="31" t="str">
        <f>VLOOKUP($A18,Area!$A:$G,6,FALSE)</f>
        <v>Leanne Fitton</v>
      </c>
      <c r="C18" s="31" t="str">
        <f>VLOOKUP($A18,Area!$A:$G,7,FALSE)</f>
        <v>Imperial Galaxy</v>
      </c>
      <c r="D18" s="31" t="str">
        <f>VLOOKUP($A18,Area!$A:$G,3,FALSE)</f>
        <v>Cotswold Edge Red</v>
      </c>
      <c r="E18" s="32">
        <v>189</v>
      </c>
      <c r="F18" s="32">
        <v>64</v>
      </c>
      <c r="G18" s="33">
        <f t="shared" si="0"/>
        <v>0.65172413793103445</v>
      </c>
      <c r="H18" s="30">
        <f t="shared" si="1"/>
        <v>16</v>
      </c>
      <c r="I18" s="30">
        <f t="shared" si="2"/>
        <v>14</v>
      </c>
      <c r="J18" s="37" t="str">
        <f>VLOOKUP($A18,Area!$A:$I,9,FALSE)</f>
        <v>Y</v>
      </c>
      <c r="K18" s="36">
        <f t="shared" si="3"/>
        <v>189.00006400000001</v>
      </c>
      <c r="L18" s="34">
        <f t="shared" si="4"/>
        <v>189.00006400000001</v>
      </c>
      <c r="M18" s="53">
        <f t="shared" si="5"/>
        <v>0.65172413793103445</v>
      </c>
      <c r="N18" s="53">
        <f t="shared" si="6"/>
        <v>0.6570402298850575</v>
      </c>
    </row>
    <row r="19" spans="1:15" ht="18" customHeight="1" x14ac:dyDescent="0.3">
      <c r="A19" s="30">
        <v>159</v>
      </c>
      <c r="B19" s="31" t="str">
        <f>VLOOKUP($A19,Area!$A:$G,6,FALSE)</f>
        <v>Usha Boolaky</v>
      </c>
      <c r="C19" s="31" t="str">
        <f>VLOOKUP($A19,Area!$A:$G,7,FALSE)</f>
        <v>Cantiamo</v>
      </c>
      <c r="D19" s="31" t="str">
        <f>VLOOKUP($A19,Area!$A:$G,3,FALSE)</f>
        <v>VWH</v>
      </c>
      <c r="E19" s="32">
        <v>196</v>
      </c>
      <c r="F19" s="32">
        <v>67</v>
      </c>
      <c r="G19" s="33">
        <f t="shared" si="0"/>
        <v>0.67586206896551726</v>
      </c>
      <c r="H19" s="30">
        <f t="shared" si="1"/>
        <v>9</v>
      </c>
      <c r="I19" s="30">
        <f t="shared" si="2"/>
        <v>8</v>
      </c>
      <c r="J19" s="37" t="str">
        <f>VLOOKUP($A19,Area!$A:$I,9,FALSE)</f>
        <v>Y</v>
      </c>
      <c r="K19" s="36">
        <f t="shared" si="3"/>
        <v>196.000067</v>
      </c>
      <c r="L19" s="34">
        <f t="shared" si="4"/>
        <v>196.000067</v>
      </c>
      <c r="M19" s="53">
        <f t="shared" si="5"/>
        <v>0.67586206896551726</v>
      </c>
      <c r="N19" s="53">
        <f t="shared" si="6"/>
        <v>0.68117816091954031</v>
      </c>
    </row>
    <row r="20" spans="1:15" ht="18" customHeight="1" x14ac:dyDescent="0.3">
      <c r="A20" s="30">
        <v>160</v>
      </c>
      <c r="B20" s="31" t="str">
        <f>VLOOKUP($A20,Area!$A:$G,6,FALSE)</f>
        <v>Shauna Rubery</v>
      </c>
      <c r="C20" s="31" t="str">
        <f>VLOOKUP($A20,Area!$A:$G,7,FALSE)</f>
        <v>The Full Monty</v>
      </c>
      <c r="D20" s="31" t="str">
        <f>VLOOKUP($A20,Area!$A:$G,3,FALSE)</f>
        <v>Cotswold Edge White</v>
      </c>
      <c r="E20" s="32">
        <v>0</v>
      </c>
      <c r="F20" s="32"/>
      <c r="G20" s="33">
        <f t="shared" si="0"/>
        <v>0</v>
      </c>
      <c r="H20" s="30">
        <f t="shared" si="1"/>
        <v>26</v>
      </c>
      <c r="I20" s="30">
        <f t="shared" si="2"/>
        <v>100</v>
      </c>
      <c r="J20" s="37" t="str">
        <f>VLOOKUP($A20,Area!$A:$I,9,FALSE)</f>
        <v>Y</v>
      </c>
      <c r="K20" s="36">
        <f t="shared" si="3"/>
        <v>0</v>
      </c>
      <c r="L20" s="34">
        <f t="shared" si="4"/>
        <v>0</v>
      </c>
      <c r="M20" s="53">
        <f t="shared" si="5"/>
        <v>0</v>
      </c>
      <c r="N20" s="53">
        <f t="shared" si="6"/>
        <v>5.31609195402305E-3</v>
      </c>
    </row>
    <row r="21" spans="1:15" ht="18" customHeight="1" x14ac:dyDescent="0.3">
      <c r="A21" s="30">
        <v>161</v>
      </c>
      <c r="B21" s="31" t="str">
        <f>VLOOKUP($A21,Area!$A:$G,6,FALSE)</f>
        <v>Dawn James</v>
      </c>
      <c r="C21" s="31" t="str">
        <f>VLOOKUP($A21,Area!$A:$G,7,FALSE)</f>
        <v>Premier Cru</v>
      </c>
      <c r="D21" s="31" t="str">
        <f>VLOOKUP($A21,Area!$A:$G,3,FALSE)</f>
        <v>Frampton Amethysts</v>
      </c>
      <c r="E21" s="32">
        <v>188.5</v>
      </c>
      <c r="F21" s="32">
        <v>65</v>
      </c>
      <c r="G21" s="33">
        <f t="shared" si="0"/>
        <v>0.65</v>
      </c>
      <c r="H21" s="30">
        <f t="shared" si="1"/>
        <v>17</v>
      </c>
      <c r="I21" s="30">
        <f t="shared" si="2"/>
        <v>15</v>
      </c>
      <c r="J21" s="37" t="str">
        <f>VLOOKUP($A21,Area!$A:$I,9,FALSE)</f>
        <v>Y</v>
      </c>
      <c r="K21" s="36">
        <f t="shared" si="3"/>
        <v>188.50006500000001</v>
      </c>
      <c r="L21" s="34">
        <f t="shared" si="4"/>
        <v>188.50006500000001</v>
      </c>
      <c r="M21" s="53">
        <f t="shared" si="5"/>
        <v>0.65</v>
      </c>
      <c r="N21" s="53">
        <f t="shared" si="6"/>
        <v>0.65531609195402307</v>
      </c>
    </row>
    <row r="22" spans="1:15" ht="18" customHeight="1" x14ac:dyDescent="0.3">
      <c r="A22" s="30">
        <v>162</v>
      </c>
      <c r="B22" s="31" t="str">
        <f>VLOOKUP($A22,Area!$A:$G,6,FALSE)</f>
        <v>Melanie Lawless</v>
      </c>
      <c r="C22" s="31" t="str">
        <f>VLOOKUP($A22,Area!$A:$G,7,FALSE)</f>
        <v>Fosters Boy</v>
      </c>
      <c r="D22" s="31" t="str">
        <f>VLOOKUP($A22,Area!$A:$G,3,FALSE)</f>
        <v>Kennet Vale Prosecco</v>
      </c>
      <c r="E22" s="32">
        <v>205.5</v>
      </c>
      <c r="F22" s="32">
        <v>71</v>
      </c>
      <c r="G22" s="33">
        <f t="shared" si="0"/>
        <v>0.70862068965517244</v>
      </c>
      <c r="H22" s="30">
        <f t="shared" si="1"/>
        <v>4</v>
      </c>
      <c r="I22" s="30">
        <f t="shared" si="2"/>
        <v>4</v>
      </c>
      <c r="J22" s="37" t="str">
        <f>VLOOKUP($A22,Area!$A:$I,9,FALSE)</f>
        <v>Y</v>
      </c>
      <c r="K22" s="36">
        <f t="shared" si="3"/>
        <v>205.50007099999999</v>
      </c>
      <c r="L22" s="34">
        <f t="shared" si="4"/>
        <v>205.50007099999999</v>
      </c>
      <c r="M22" s="53">
        <f t="shared" si="5"/>
        <v>0.70862068965517244</v>
      </c>
      <c r="N22" s="53">
        <f t="shared" si="6"/>
        <v>0.71393678160919549</v>
      </c>
      <c r="O22" s="27" t="s">
        <v>297</v>
      </c>
    </row>
    <row r="23" spans="1:15" ht="18" customHeight="1" x14ac:dyDescent="0.3">
      <c r="A23" s="30">
        <v>163</v>
      </c>
      <c r="B23" s="31" t="str">
        <f>VLOOKUP($A23,Area!$A:$G,6,FALSE)</f>
        <v>Karen Messenger</v>
      </c>
      <c r="C23" s="31" t="str">
        <f>VLOOKUP($A23,Area!$A:$G,7,FALSE)</f>
        <v>Kiwi</v>
      </c>
      <c r="D23" s="31" t="str">
        <f>VLOOKUP($A23,Area!$A:$G,3,FALSE)</f>
        <v>Severn Vale Red</v>
      </c>
      <c r="E23" s="32">
        <v>182.5</v>
      </c>
      <c r="F23" s="32">
        <v>63</v>
      </c>
      <c r="G23" s="33">
        <f t="shared" si="0"/>
        <v>0.62931034482758619</v>
      </c>
      <c r="H23" s="30">
        <f t="shared" si="1"/>
        <v>21</v>
      </c>
      <c r="I23" s="30">
        <f t="shared" si="2"/>
        <v>19</v>
      </c>
      <c r="J23" s="37" t="str">
        <f>VLOOKUP($A23,Area!$A:$I,9,FALSE)</f>
        <v>Y</v>
      </c>
      <c r="K23" s="36">
        <f t="shared" si="3"/>
        <v>182.50006300000001</v>
      </c>
      <c r="L23" s="34">
        <f t="shared" si="4"/>
        <v>182.50006300000001</v>
      </c>
      <c r="M23" s="53">
        <f t="shared" si="5"/>
        <v>0.62931034482758619</v>
      </c>
      <c r="N23" s="53">
        <f t="shared" si="6"/>
        <v>0.63462643678160924</v>
      </c>
    </row>
    <row r="24" spans="1:15" ht="18" customHeight="1" x14ac:dyDescent="0.3">
      <c r="A24" s="30">
        <v>164</v>
      </c>
      <c r="B24" s="31" t="str">
        <f>VLOOKUP($A24,Area!$A:$G,6,FALSE)</f>
        <v>Rachel Hawkins</v>
      </c>
      <c r="C24" s="31" t="str">
        <f>VLOOKUP($A24,Area!$A:$G,7,FALSE)</f>
        <v>Royce</v>
      </c>
      <c r="D24" s="31" t="str">
        <f>VLOOKUP($A24,Area!$A:$G,3,FALSE)</f>
        <v>Veteran Horse Red</v>
      </c>
      <c r="E24" s="32">
        <v>183.5</v>
      </c>
      <c r="F24" s="32">
        <v>63</v>
      </c>
      <c r="G24" s="33">
        <f t="shared" si="0"/>
        <v>0.63275862068965516</v>
      </c>
      <c r="H24" s="30">
        <f t="shared" si="1"/>
        <v>20</v>
      </c>
      <c r="I24" s="30">
        <f t="shared" si="2"/>
        <v>18</v>
      </c>
      <c r="J24" s="37" t="str">
        <f>VLOOKUP($A24,Area!$A:$I,9,FALSE)</f>
        <v>Y</v>
      </c>
      <c r="K24" s="36">
        <f t="shared" si="3"/>
        <v>183.50006300000001</v>
      </c>
      <c r="L24" s="34">
        <f t="shared" si="4"/>
        <v>183.50006300000001</v>
      </c>
      <c r="M24" s="53">
        <f t="shared" si="5"/>
        <v>0.63275862068965516</v>
      </c>
      <c r="N24" s="53">
        <f t="shared" si="6"/>
        <v>0.63807471264367821</v>
      </c>
    </row>
    <row r="25" spans="1:15" ht="18" customHeight="1" x14ac:dyDescent="0.3">
      <c r="A25" s="30">
        <v>165</v>
      </c>
      <c r="B25" s="31" t="str">
        <f>VLOOKUP($A25,Area!$A:$G,6,FALSE)</f>
        <v>Wendy Barke</v>
      </c>
      <c r="C25" s="31" t="str">
        <f>VLOOKUP($A25,Area!$A:$G,7,FALSE)</f>
        <v>Waylands Morning Sunshine</v>
      </c>
      <c r="D25" s="31" t="str">
        <f>VLOOKUP($A25,Area!$A:$G,3,FALSE)</f>
        <v>Severn Vale Blue</v>
      </c>
      <c r="E25" s="32">
        <v>191</v>
      </c>
      <c r="F25" s="32">
        <v>66</v>
      </c>
      <c r="G25" s="33">
        <f t="shared" si="0"/>
        <v>0.6586206896551724</v>
      </c>
      <c r="H25" s="30">
        <f t="shared" si="1"/>
        <v>12</v>
      </c>
      <c r="I25" s="30">
        <f t="shared" si="2"/>
        <v>11</v>
      </c>
      <c r="J25" s="37" t="str">
        <f>VLOOKUP($A25,Area!$A:$I,9,FALSE)</f>
        <v>Y</v>
      </c>
      <c r="K25" s="36">
        <f t="shared" si="3"/>
        <v>191.000066</v>
      </c>
      <c r="L25" s="34">
        <f t="shared" si="4"/>
        <v>191.000066</v>
      </c>
      <c r="M25" s="53">
        <f t="shared" si="5"/>
        <v>0.6586206896551724</v>
      </c>
      <c r="N25" s="53">
        <f t="shared" si="6"/>
        <v>0.66393678160919545</v>
      </c>
    </row>
    <row r="26" spans="1:15" ht="18" customHeight="1" x14ac:dyDescent="0.3">
      <c r="A26" s="30">
        <v>166</v>
      </c>
      <c r="B26" s="31" t="str">
        <f>VLOOKUP($A26,Area!$A:$G,6,FALSE)</f>
        <v>Jo Calder</v>
      </c>
      <c r="C26" s="31" t="str">
        <f>VLOOKUP($A26,Area!$A:$G,7,FALSE)</f>
        <v>Ridgeway Lady</v>
      </c>
      <c r="D26" s="31" t="str">
        <f>VLOOKUP($A26,Area!$A:$G,3,FALSE)</f>
        <v>Kennet Vale Champagne</v>
      </c>
      <c r="E26" s="32">
        <v>196.5</v>
      </c>
      <c r="F26" s="32">
        <v>68</v>
      </c>
      <c r="G26" s="33">
        <f t="shared" si="0"/>
        <v>0.67758620689655169</v>
      </c>
      <c r="H26" s="30">
        <f t="shared" si="1"/>
        <v>8</v>
      </c>
      <c r="I26" s="30">
        <f t="shared" si="2"/>
        <v>7</v>
      </c>
      <c r="J26" s="37" t="str">
        <f>VLOOKUP($A26,Area!$A:$I,9,FALSE)</f>
        <v>Y</v>
      </c>
      <c r="K26" s="36">
        <f t="shared" si="3"/>
        <v>196.500068</v>
      </c>
      <c r="L26" s="34">
        <f t="shared" si="4"/>
        <v>196.500068</v>
      </c>
      <c r="M26" s="53">
        <f t="shared" si="5"/>
        <v>0.67758620689655169</v>
      </c>
      <c r="N26" s="53">
        <f t="shared" si="6"/>
        <v>0.68290229885057474</v>
      </c>
    </row>
    <row r="27" spans="1:15" ht="18" customHeight="1" x14ac:dyDescent="0.3">
      <c r="A27" s="30">
        <v>167</v>
      </c>
      <c r="B27" s="31" t="str">
        <f>VLOOKUP($A27,Area!$A:$G,6,FALSE)</f>
        <v>Francesca Dark</v>
      </c>
      <c r="C27" s="31" t="str">
        <f>VLOOKUP($A27,Area!$A:$G,7,FALSE)</f>
        <v>Rebels Irish Pride</v>
      </c>
      <c r="D27" s="31" t="str">
        <f>VLOOKUP($A27,Area!$A:$G,3,FALSE)</f>
        <v>Cotswold Edge Blue</v>
      </c>
      <c r="E27" s="32">
        <v>205</v>
      </c>
      <c r="F27" s="32">
        <v>72</v>
      </c>
      <c r="G27" s="33">
        <f t="shared" si="0"/>
        <v>0.7068965517241379</v>
      </c>
      <c r="H27" s="30">
        <f t="shared" si="1"/>
        <v>5</v>
      </c>
      <c r="I27" s="30">
        <f t="shared" si="2"/>
        <v>5</v>
      </c>
      <c r="J27" s="37" t="str">
        <f>VLOOKUP($A27,Area!$A:$I,9,FALSE)</f>
        <v>Y</v>
      </c>
      <c r="K27" s="36">
        <f t="shared" si="3"/>
        <v>205.00007199999999</v>
      </c>
      <c r="L27" s="34">
        <f t="shared" si="4"/>
        <v>205.00007199999999</v>
      </c>
      <c r="M27" s="53">
        <f t="shared" si="5"/>
        <v>0.7068965517241379</v>
      </c>
      <c r="N27" s="53">
        <f t="shared" si="6"/>
        <v>0.71221264367816095</v>
      </c>
    </row>
    <row r="28" spans="1:15" ht="18" customHeight="1" x14ac:dyDescent="0.3">
      <c r="A28" s="30">
        <v>168</v>
      </c>
      <c r="B28" s="31" t="str">
        <f>VLOOKUP($A28,Area!$A:$G,6,FALSE)</f>
        <v>Laura Nelmes</v>
      </c>
      <c r="C28" s="31" t="str">
        <f>VLOOKUP($A28,Area!$A:$G,7,FALSE)</f>
        <v>Home Farm Lily</v>
      </c>
      <c r="D28" s="31" t="str">
        <f>VLOOKUP($A28,Area!$A:$G,3,FALSE)</f>
        <v>Berkeley Blue</v>
      </c>
      <c r="E28" s="32">
        <v>217.5</v>
      </c>
      <c r="F28" s="32">
        <v>75</v>
      </c>
      <c r="G28" s="33">
        <f t="shared" si="0"/>
        <v>0.75</v>
      </c>
      <c r="H28" s="30">
        <f t="shared" si="1"/>
        <v>1</v>
      </c>
      <c r="I28" s="30">
        <f t="shared" si="2"/>
        <v>1</v>
      </c>
      <c r="J28" s="37" t="str">
        <f>VLOOKUP($A28,Area!$A:$I,9,FALSE)</f>
        <v>Y</v>
      </c>
      <c r="K28" s="36">
        <f t="shared" si="3"/>
        <v>217.50007500000001</v>
      </c>
      <c r="L28" s="34">
        <f t="shared" si="4"/>
        <v>217.50007500000001</v>
      </c>
      <c r="M28" s="53"/>
      <c r="N28" s="55">
        <f t="shared" si="6"/>
        <v>0.75531609195402305</v>
      </c>
      <c r="O28" s="27" t="s">
        <v>293</v>
      </c>
    </row>
    <row r="29" spans="1:15" ht="18" customHeight="1" x14ac:dyDescent="0.3">
      <c r="A29" s="30">
        <v>169</v>
      </c>
      <c r="B29" s="31" t="str">
        <f>VLOOKUP($A29,Area!$A:$G,6,FALSE)</f>
        <v>Dee Hargreaves</v>
      </c>
      <c r="C29" s="31" t="str">
        <f>VLOOKUP($A29,Area!$A:$G,7,FALSE)</f>
        <v>Tavahona</v>
      </c>
      <c r="D29" s="31" t="str">
        <f>VLOOKUP($A29,Area!$A:$G,3,FALSE)</f>
        <v>Berkeley Yellow</v>
      </c>
      <c r="E29" s="32">
        <v>167.5</v>
      </c>
      <c r="F29" s="32">
        <v>60</v>
      </c>
      <c r="G29" s="33">
        <f t="shared" si="0"/>
        <v>0.57758620689655171</v>
      </c>
      <c r="H29" s="30">
        <f t="shared" si="1"/>
        <v>24</v>
      </c>
      <c r="I29" s="30">
        <f t="shared" si="2"/>
        <v>21</v>
      </c>
      <c r="J29" s="37" t="str">
        <f>VLOOKUP($A29,Area!$A:$I,9,FALSE)</f>
        <v>Y</v>
      </c>
      <c r="K29" s="36">
        <f t="shared" si="3"/>
        <v>167.50005999999999</v>
      </c>
      <c r="L29" s="34">
        <f t="shared" si="4"/>
        <v>167.50005999999999</v>
      </c>
      <c r="M29" s="53">
        <f t="shared" si="5"/>
        <v>0.57758620689655171</v>
      </c>
      <c r="N29" s="53">
        <f t="shared" si="6"/>
        <v>0.58290229885057476</v>
      </c>
    </row>
    <row r="31" spans="1:15" x14ac:dyDescent="0.3">
      <c r="M31" s="54">
        <f>AVERAGE(M4:M29)</f>
        <v>0.6325431034482758</v>
      </c>
      <c r="N31" s="54"/>
    </row>
    <row r="32" spans="1:15" x14ac:dyDescent="0.3">
      <c r="M32" s="54">
        <f>'P2 Qualifier (118-143)'!M31-'P2 Qualifier (144-169)'!M31</f>
        <v>5.31609195402305E-3</v>
      </c>
      <c r="N32" s="54"/>
    </row>
  </sheetData>
  <pageMargins left="0.51181102362204722" right="0.51181102362204722" top="0.55118110236220474" bottom="0.55118110236220474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"/>
  <sheetViews>
    <sheetView zoomScale="70" zoomScaleNormal="70" workbookViewId="0">
      <selection activeCell="L14" sqref="L14"/>
    </sheetView>
  </sheetViews>
  <sheetFormatPr defaultRowHeight="20.25" outlineLevelCol="1" x14ac:dyDescent="0.3"/>
  <cols>
    <col min="1" max="1" width="12.140625" style="27" customWidth="1"/>
    <col min="2" max="2" width="26.28515625" style="27" customWidth="1"/>
    <col min="3" max="3" width="32.85546875" style="27" customWidth="1"/>
    <col min="4" max="4" width="11.85546875" style="27" customWidth="1"/>
    <col min="5" max="6" width="12.42578125" style="27" customWidth="1"/>
    <col min="7" max="7" width="11.85546875" style="27" customWidth="1"/>
    <col min="8" max="8" width="9.140625" style="27" hidden="1" customWidth="1" outlineLevel="1"/>
    <col min="9" max="9" width="9.140625" style="27" collapsed="1"/>
    <col min="10" max="16384" width="9.140625" style="27"/>
  </cols>
  <sheetData>
    <row r="1" spans="1:8" s="18" customFormat="1" ht="23.25" x14ac:dyDescent="0.35">
      <c r="A1" s="17" t="s">
        <v>221</v>
      </c>
      <c r="F1" s="19">
        <v>260</v>
      </c>
    </row>
    <row r="2" spans="1:8" s="18" customFormat="1" x14ac:dyDescent="0.3"/>
    <row r="3" spans="1:8" s="21" customFormat="1" ht="18" x14ac:dyDescent="0.25">
      <c r="A3" s="20" t="s">
        <v>273</v>
      </c>
      <c r="B3" s="20" t="s">
        <v>48</v>
      </c>
      <c r="C3" s="20" t="s">
        <v>49</v>
      </c>
      <c r="D3" s="20" t="s">
        <v>274</v>
      </c>
      <c r="E3" s="20" t="s">
        <v>278</v>
      </c>
      <c r="F3" s="20" t="s">
        <v>275</v>
      </c>
      <c r="G3" s="20" t="s">
        <v>276</v>
      </c>
    </row>
    <row r="4" spans="1:8" s="26" customFormat="1" ht="18" x14ac:dyDescent="0.25">
      <c r="A4" s="22">
        <v>89</v>
      </c>
      <c r="B4" s="23" t="str">
        <f>IFERROR(VLOOKUP($A4,'Warm Up'!$A:$D,3,FALSE),"")</f>
        <v>Anneka Storey</v>
      </c>
      <c r="C4" s="23" t="str">
        <f>IFERROR(VLOOKUP($A4,'Warm Up'!$A:$D,4,FALSE),"")</f>
        <v>Arizona VDL</v>
      </c>
      <c r="D4" s="24">
        <v>177</v>
      </c>
      <c r="E4" s="24">
        <v>62</v>
      </c>
      <c r="F4" s="25">
        <f>D4/$F$1</f>
        <v>0.68076923076923079</v>
      </c>
      <c r="G4" s="23">
        <f>RANK(H4,$H$4:$H$12,0)</f>
        <v>3</v>
      </c>
      <c r="H4" s="26">
        <f>D4+(E4/1000000)</f>
        <v>177.00006200000001</v>
      </c>
    </row>
    <row r="5" spans="1:8" s="26" customFormat="1" ht="18" x14ac:dyDescent="0.25">
      <c r="A5" s="22">
        <v>92</v>
      </c>
      <c r="B5" s="23" t="str">
        <f>IFERROR(VLOOKUP($A5,'Warm Up'!$A:$D,3,FALSE),"")</f>
        <v>Janet Stares</v>
      </c>
      <c r="C5" s="23" t="str">
        <f>IFERROR(VLOOKUP($A5,'Warm Up'!$A:$D,4,FALSE),"")</f>
        <v>Caminito</v>
      </c>
      <c r="D5" s="24">
        <v>175.5</v>
      </c>
      <c r="E5" s="24">
        <v>61</v>
      </c>
      <c r="F5" s="25">
        <f t="shared" ref="F5:F12" si="0">D5/$F$1</f>
        <v>0.67500000000000004</v>
      </c>
      <c r="G5" s="23">
        <f t="shared" ref="G5:G12" si="1">RANK(H5,$H$4:$H$12,0)</f>
        <v>4</v>
      </c>
      <c r="H5" s="26">
        <f t="shared" ref="H5:H12" si="2">D5+(E5/1000000)</f>
        <v>175.50006099999999</v>
      </c>
    </row>
    <row r="6" spans="1:8" s="26" customFormat="1" ht="18" x14ac:dyDescent="0.25">
      <c r="A6" s="22">
        <v>93</v>
      </c>
      <c r="B6" s="23" t="str">
        <f>IFERROR(VLOOKUP($A6,'Warm Up'!$A:$D,3,FALSE),"")</f>
        <v>Kim Swift</v>
      </c>
      <c r="C6" s="23" t="str">
        <f>IFERROR(VLOOKUP($A6,'Warm Up'!$A:$D,4,FALSE),"")</f>
        <v>Atlas</v>
      </c>
      <c r="D6" s="24">
        <v>158</v>
      </c>
      <c r="E6" s="24">
        <v>54.5</v>
      </c>
      <c r="F6" s="25">
        <f t="shared" si="0"/>
        <v>0.60769230769230764</v>
      </c>
      <c r="G6" s="23">
        <f t="shared" si="1"/>
        <v>8</v>
      </c>
      <c r="H6" s="26">
        <f t="shared" si="2"/>
        <v>158.0000545</v>
      </c>
    </row>
    <row r="7" spans="1:8" s="26" customFormat="1" ht="18" x14ac:dyDescent="0.25">
      <c r="A7" s="22">
        <v>94</v>
      </c>
      <c r="B7" s="23" t="str">
        <f>IFERROR(VLOOKUP($A7,'Warm Up'!$A:$D,3,FALSE),"")</f>
        <v>Stacey Martin</v>
      </c>
      <c r="C7" s="23" t="str">
        <f>IFERROR(VLOOKUP($A7,'Warm Up'!$A:$D,4,FALSE),"")</f>
        <v>Ladykillers Little John</v>
      </c>
      <c r="D7" s="24">
        <v>186</v>
      </c>
      <c r="E7" s="24">
        <v>65.5</v>
      </c>
      <c r="F7" s="25">
        <f t="shared" si="0"/>
        <v>0.7153846153846154</v>
      </c>
      <c r="G7" s="23">
        <f t="shared" si="1"/>
        <v>1</v>
      </c>
      <c r="H7" s="26">
        <f t="shared" si="2"/>
        <v>186.00006550000001</v>
      </c>
    </row>
    <row r="8" spans="1:8" s="26" customFormat="1" ht="18" x14ac:dyDescent="0.25">
      <c r="A8" s="22">
        <v>95</v>
      </c>
      <c r="B8" s="23" t="str">
        <f>IFERROR(VLOOKUP($A8,'Warm Up'!$A:$D,3,FALSE),"")</f>
        <v>Lindsay Cook</v>
      </c>
      <c r="C8" s="23" t="str">
        <f>IFERROR(VLOOKUP($A8,'Warm Up'!$A:$D,4,FALSE),"")</f>
        <v>Laurozel Lucky Moonmist</v>
      </c>
      <c r="D8" s="24">
        <v>170</v>
      </c>
      <c r="E8" s="24">
        <v>59</v>
      </c>
      <c r="F8" s="25">
        <f t="shared" si="0"/>
        <v>0.65384615384615385</v>
      </c>
      <c r="G8" s="23">
        <f t="shared" si="1"/>
        <v>6</v>
      </c>
      <c r="H8" s="26">
        <f t="shared" si="2"/>
        <v>170.00005899999999</v>
      </c>
    </row>
    <row r="9" spans="1:8" s="26" customFormat="1" ht="18" x14ac:dyDescent="0.25">
      <c r="A9" s="22">
        <v>96</v>
      </c>
      <c r="B9" s="23" t="str">
        <f>IFERROR(VLOOKUP($A9,'Warm Up'!$A:$D,3,FALSE),"")</f>
        <v>Julian Minchin</v>
      </c>
      <c r="C9" s="23" t="str">
        <f>IFERROR(VLOOKUP($A9,'Warm Up'!$A:$D,4,FALSE),"")</f>
        <v>Wadswick Ben</v>
      </c>
      <c r="D9" s="24">
        <v>174.5</v>
      </c>
      <c r="E9" s="24">
        <v>59.5</v>
      </c>
      <c r="F9" s="25">
        <f t="shared" si="0"/>
        <v>0.6711538461538461</v>
      </c>
      <c r="G9" s="23">
        <f t="shared" si="1"/>
        <v>5</v>
      </c>
      <c r="H9" s="26">
        <f t="shared" si="2"/>
        <v>174.50005949999999</v>
      </c>
    </row>
    <row r="10" spans="1:8" s="26" customFormat="1" ht="18" x14ac:dyDescent="0.25">
      <c r="A10" s="22">
        <v>97</v>
      </c>
      <c r="B10" s="23" t="str">
        <f>IFERROR(VLOOKUP($A10,'Warm Up'!$A:$D,3,FALSE),"")</f>
        <v>Issy Gray</v>
      </c>
      <c r="C10" s="23" t="str">
        <f>IFERROR(VLOOKUP($A10,'Warm Up'!$A:$D,4,FALSE),"")</f>
        <v>Nietzsche</v>
      </c>
      <c r="D10" s="24"/>
      <c r="E10" s="24"/>
      <c r="F10" s="25">
        <f t="shared" si="0"/>
        <v>0</v>
      </c>
      <c r="G10" s="23"/>
      <c r="H10" s="26">
        <f t="shared" si="2"/>
        <v>0</v>
      </c>
    </row>
    <row r="11" spans="1:8" s="26" customFormat="1" ht="18" x14ac:dyDescent="0.25">
      <c r="A11" s="22">
        <v>98</v>
      </c>
      <c r="B11" s="23" t="str">
        <f>IFERROR(VLOOKUP($A11,'Warm Up'!$A:$D,3,FALSE),"")</f>
        <v>Ruth Alderman</v>
      </c>
      <c r="C11" s="23" t="str">
        <f>IFERROR(VLOOKUP($A11,'Warm Up'!$A:$D,4,FALSE),"")</f>
        <v>Tacuba</v>
      </c>
      <c r="D11" s="24">
        <v>166.5</v>
      </c>
      <c r="E11" s="24">
        <v>59.5</v>
      </c>
      <c r="F11" s="25">
        <f t="shared" si="0"/>
        <v>0.64038461538461533</v>
      </c>
      <c r="G11" s="23">
        <f t="shared" si="1"/>
        <v>7</v>
      </c>
      <c r="H11" s="26">
        <f t="shared" si="2"/>
        <v>166.50005949999999</v>
      </c>
    </row>
    <row r="12" spans="1:8" s="26" customFormat="1" ht="18" x14ac:dyDescent="0.25">
      <c r="A12" s="22">
        <v>99</v>
      </c>
      <c r="B12" s="23" t="str">
        <f>IFERROR(VLOOKUP($A12,'Warm Up'!$A:$D,3,FALSE),"")</f>
        <v>Rebecca Charley</v>
      </c>
      <c r="C12" s="23" t="str">
        <f>IFERROR(VLOOKUP($A12,'Warm Up'!$A:$D,4,FALSE),"")</f>
        <v>Never Call Me Madam</v>
      </c>
      <c r="D12" s="24">
        <v>184.5</v>
      </c>
      <c r="E12" s="24">
        <v>64</v>
      </c>
      <c r="F12" s="25">
        <f t="shared" si="0"/>
        <v>0.70961538461538465</v>
      </c>
      <c r="G12" s="23">
        <f t="shared" si="1"/>
        <v>2</v>
      </c>
      <c r="H12" s="26">
        <f t="shared" si="2"/>
        <v>184.50006400000001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1"/>
  <sheetViews>
    <sheetView topLeftCell="A4" zoomScale="70" zoomScaleNormal="70" workbookViewId="0">
      <selection activeCell="N14" sqref="N14"/>
    </sheetView>
  </sheetViews>
  <sheetFormatPr defaultRowHeight="20.25" outlineLevelCol="1" x14ac:dyDescent="0.3"/>
  <cols>
    <col min="1" max="1" width="12.140625" style="27" customWidth="1"/>
    <col min="2" max="2" width="24.7109375" style="27" customWidth="1"/>
    <col min="3" max="3" width="28.7109375" style="27" customWidth="1"/>
    <col min="4" max="4" width="27" style="27" bestFit="1" customWidth="1"/>
    <col min="5" max="5" width="9.85546875" style="27" customWidth="1"/>
    <col min="6" max="6" width="10.5703125" style="27" customWidth="1"/>
    <col min="7" max="7" width="10.140625" style="27" customWidth="1"/>
    <col min="8" max="9" width="10" style="39" customWidth="1"/>
    <col min="10" max="10" width="10.7109375" style="27" hidden="1" customWidth="1" outlineLevel="1"/>
    <col min="11" max="11" width="9.85546875" style="27" hidden="1" customWidth="1" outlineLevel="1"/>
    <col min="12" max="12" width="9.140625" style="27" hidden="1" customWidth="1" outlineLevel="1"/>
    <col min="13" max="13" width="10.42578125" style="27" customWidth="1" collapsed="1"/>
    <col min="14" max="16384" width="9.140625" style="27"/>
  </cols>
  <sheetData>
    <row r="1" spans="1:15" s="18" customFormat="1" ht="23.25" x14ac:dyDescent="0.35">
      <c r="A1" s="17" t="s">
        <v>222</v>
      </c>
      <c r="G1" s="19">
        <v>280</v>
      </c>
      <c r="H1" s="38"/>
      <c r="I1" s="38"/>
    </row>
    <row r="2" spans="1:15" s="18" customFormat="1" ht="8.25" customHeight="1" x14ac:dyDescent="0.3">
      <c r="H2" s="38"/>
      <c r="I2" s="38"/>
    </row>
    <row r="3" spans="1:15" s="21" customFormat="1" ht="18" customHeight="1" x14ac:dyDescent="0.25">
      <c r="A3" s="28" t="s">
        <v>273</v>
      </c>
      <c r="B3" s="28" t="s">
        <v>48</v>
      </c>
      <c r="C3" s="28" t="s">
        <v>49</v>
      </c>
      <c r="D3" s="28" t="s">
        <v>2</v>
      </c>
      <c r="E3" s="28" t="s">
        <v>274</v>
      </c>
      <c r="F3" s="28" t="s">
        <v>278</v>
      </c>
      <c r="G3" s="28" t="s">
        <v>275</v>
      </c>
      <c r="H3" s="28" t="s">
        <v>276</v>
      </c>
      <c r="I3" s="28" t="s">
        <v>279</v>
      </c>
      <c r="J3" s="35" t="s">
        <v>280</v>
      </c>
      <c r="K3" s="35"/>
      <c r="L3" s="29"/>
    </row>
    <row r="4" spans="1:15" s="26" customFormat="1" ht="18" customHeight="1" x14ac:dyDescent="0.25">
      <c r="A4" s="30">
        <v>32</v>
      </c>
      <c r="B4" s="31" t="str">
        <f>VLOOKUP($A4,Area!$A:$G,6,FALSE)</f>
        <v>Francesca Dark</v>
      </c>
      <c r="C4" s="31" t="str">
        <f>VLOOKUP($A4,Area!$A:$G,7,FALSE)</f>
        <v>Matcho</v>
      </c>
      <c r="D4" s="31" t="str">
        <f>VLOOKUP($A4,Area!$A:$G,3,FALSE)</f>
        <v>Cotswold Edge White</v>
      </c>
      <c r="E4" s="32">
        <v>188</v>
      </c>
      <c r="F4" s="32">
        <v>52</v>
      </c>
      <c r="G4" s="33">
        <f>E4/$G$1</f>
        <v>0.67142857142857137</v>
      </c>
      <c r="H4" s="30">
        <f t="shared" ref="H4:H28" si="0">RANK(L4,$L$4:$L$28,0)</f>
        <v>5</v>
      </c>
      <c r="I4" s="30">
        <f>IF(J4=0,"IND",IF(G4=0,100,RANK(K4,$K$4:$K$28,0)))</f>
        <v>5</v>
      </c>
      <c r="J4" s="37" t="str">
        <f>VLOOKUP($A4,Area!$A:$I,9,FALSE)</f>
        <v>Y</v>
      </c>
      <c r="K4" s="36">
        <f>IF(J4="Y",L4,0)</f>
        <v>188.00005200000001</v>
      </c>
      <c r="L4" s="34">
        <f>E4+(F4/1000000)</f>
        <v>188.00005200000001</v>
      </c>
      <c r="M4" s="53">
        <f>G4</f>
        <v>0.67142857142857137</v>
      </c>
      <c r="N4" s="53">
        <f>G4-$M$31</f>
        <v>0.69500388198757768</v>
      </c>
    </row>
    <row r="5" spans="1:15" s="26" customFormat="1" ht="18" customHeight="1" x14ac:dyDescent="0.25">
      <c r="A5" s="30">
        <v>33</v>
      </c>
      <c r="B5" s="31" t="str">
        <f>VLOOKUP($A5,Area!$A:$G,6,FALSE)</f>
        <v>Janet Stares</v>
      </c>
      <c r="C5" s="31" t="str">
        <f>VLOOKUP($A5,Area!$A:$G,7,FALSE)</f>
        <v>Caminito</v>
      </c>
      <c r="D5" s="31" t="str">
        <f>VLOOKUP($A5,Area!$A:$G,3,FALSE)</f>
        <v>Wessex Gold Aurum</v>
      </c>
      <c r="E5" s="32">
        <v>181</v>
      </c>
      <c r="F5" s="32">
        <v>50</v>
      </c>
      <c r="G5" s="33">
        <f t="shared" ref="G5:G28" si="1">E5/$G$1</f>
        <v>0.64642857142857146</v>
      </c>
      <c r="H5" s="30">
        <f t="shared" si="0"/>
        <v>10</v>
      </c>
      <c r="I5" s="30">
        <f t="shared" ref="I5:I28" si="2">IF(J5=0,"IND",IF(G5=0,100,RANK(K5,$K$4:$K$28,0)))</f>
        <v>10</v>
      </c>
      <c r="J5" s="37" t="str">
        <f>VLOOKUP($A5,Area!$A:$I,9,FALSE)</f>
        <v>Y</v>
      </c>
      <c r="K5" s="36">
        <f t="shared" ref="K5:K28" si="3">IF(J5="Y",L5,0)</f>
        <v>181.00004999999999</v>
      </c>
      <c r="L5" s="34">
        <f t="shared" ref="L5:L28" si="4">E5+(F5/1000000)</f>
        <v>181.00004999999999</v>
      </c>
      <c r="M5" s="53">
        <f t="shared" ref="M5:M28" si="5">G5</f>
        <v>0.64642857142857146</v>
      </c>
      <c r="N5" s="53">
        <f t="shared" ref="N5:N28" si="6">G5-$M$31</f>
        <v>0.67000388198757777</v>
      </c>
    </row>
    <row r="6" spans="1:15" s="26" customFormat="1" ht="18" customHeight="1" x14ac:dyDescent="0.25">
      <c r="A6" s="30">
        <v>34</v>
      </c>
      <c r="B6" s="31" t="str">
        <f>VLOOKUP($A6,Area!$A:$G,6,FALSE)</f>
        <v>Georgina Bryce</v>
      </c>
      <c r="C6" s="31" t="str">
        <f>VLOOKUP($A6,Area!$A:$G,7,FALSE)</f>
        <v>Trefaldwyn Dylan</v>
      </c>
      <c r="D6" s="31" t="str">
        <f>VLOOKUP($A6,Area!$A:$G,3,FALSE)</f>
        <v>Bath</v>
      </c>
      <c r="E6" s="32">
        <v>179</v>
      </c>
      <c r="F6" s="32">
        <v>50</v>
      </c>
      <c r="G6" s="33">
        <f t="shared" si="1"/>
        <v>0.63928571428571423</v>
      </c>
      <c r="H6" s="30">
        <f t="shared" si="0"/>
        <v>11</v>
      </c>
      <c r="I6" s="30">
        <f t="shared" si="2"/>
        <v>11</v>
      </c>
      <c r="J6" s="37" t="str">
        <f>VLOOKUP($A6,Area!$A:$I,9,FALSE)</f>
        <v>Y</v>
      </c>
      <c r="K6" s="36">
        <f t="shared" si="3"/>
        <v>179.00004999999999</v>
      </c>
      <c r="L6" s="34">
        <f t="shared" si="4"/>
        <v>179.00004999999999</v>
      </c>
      <c r="M6" s="53">
        <f t="shared" si="5"/>
        <v>0.63928571428571423</v>
      </c>
      <c r="N6" s="53">
        <f t="shared" si="6"/>
        <v>0.66286102484472054</v>
      </c>
    </row>
    <row r="7" spans="1:15" s="26" customFormat="1" ht="18" customHeight="1" x14ac:dyDescent="0.25">
      <c r="A7" s="30">
        <v>35</v>
      </c>
      <c r="B7" s="31" t="str">
        <f>VLOOKUP($A7,Area!$A:$G,6,FALSE)</f>
        <v>Kim Swift</v>
      </c>
      <c r="C7" s="31" t="str">
        <f>VLOOKUP($A7,Area!$A:$G,7,FALSE)</f>
        <v>Atlas VI</v>
      </c>
      <c r="D7" s="31" t="str">
        <f>VLOOKUP($A7,Area!$A:$G,3,FALSE)</f>
        <v>Wessex Gold Oro</v>
      </c>
      <c r="E7" s="32">
        <v>168.5</v>
      </c>
      <c r="F7" s="32">
        <v>46</v>
      </c>
      <c r="G7" s="33">
        <f t="shared" si="1"/>
        <v>0.60178571428571426</v>
      </c>
      <c r="H7" s="30">
        <f t="shared" si="0"/>
        <v>19</v>
      </c>
      <c r="I7" s="30">
        <f t="shared" si="2"/>
        <v>19</v>
      </c>
      <c r="J7" s="37" t="str">
        <f>VLOOKUP($A7,Area!$A:$I,9,FALSE)</f>
        <v>Y</v>
      </c>
      <c r="K7" s="36">
        <f t="shared" si="3"/>
        <v>168.500046</v>
      </c>
      <c r="L7" s="34">
        <f t="shared" si="4"/>
        <v>168.500046</v>
      </c>
      <c r="M7" s="53">
        <f t="shared" si="5"/>
        <v>0.60178571428571426</v>
      </c>
      <c r="N7" s="53">
        <f t="shared" si="6"/>
        <v>0.62536102484472056</v>
      </c>
    </row>
    <row r="8" spans="1:15" s="26" customFormat="1" ht="18" customHeight="1" x14ac:dyDescent="0.25">
      <c r="A8" s="30">
        <v>36</v>
      </c>
      <c r="B8" s="31" t="str">
        <f>VLOOKUP($A8,Area!$A:$G,6,FALSE)</f>
        <v>Stephanie Carter</v>
      </c>
      <c r="C8" s="31" t="str">
        <f>VLOOKUP($A8,Area!$A:$G,7,FALSE)</f>
        <v>Alice</v>
      </c>
      <c r="D8" s="31" t="str">
        <f>VLOOKUP($A8,Area!$A:$G,3,FALSE)</f>
        <v>Cotswold Edge Blue</v>
      </c>
      <c r="E8" s="32">
        <v>176</v>
      </c>
      <c r="F8" s="32">
        <v>50</v>
      </c>
      <c r="G8" s="33">
        <f t="shared" si="1"/>
        <v>0.62857142857142856</v>
      </c>
      <c r="H8" s="30">
        <f t="shared" si="0"/>
        <v>15</v>
      </c>
      <c r="I8" s="30">
        <f t="shared" si="2"/>
        <v>15</v>
      </c>
      <c r="J8" s="37" t="str">
        <f>VLOOKUP($A8,Area!$A:$I,9,FALSE)</f>
        <v>Y</v>
      </c>
      <c r="K8" s="36">
        <f t="shared" si="3"/>
        <v>176.00004999999999</v>
      </c>
      <c r="L8" s="34">
        <f t="shared" si="4"/>
        <v>176.00004999999999</v>
      </c>
      <c r="M8" s="53">
        <f t="shared" si="5"/>
        <v>0.62857142857142856</v>
      </c>
      <c r="N8" s="53">
        <f t="shared" si="6"/>
        <v>0.65214673913043486</v>
      </c>
    </row>
    <row r="9" spans="1:15" ht="18" customHeight="1" x14ac:dyDescent="0.3">
      <c r="A9" s="30">
        <v>37</v>
      </c>
      <c r="B9" s="31" t="str">
        <f>VLOOKUP($A9,Area!$A:$G,6,FALSE)</f>
        <v>Lindsey Cook</v>
      </c>
      <c r="C9" s="31" t="str">
        <f>VLOOKUP($A9,Area!$A:$G,7,FALSE)</f>
        <v>Laurozel Lucky Moonmist</v>
      </c>
      <c r="D9" s="31" t="str">
        <f>VLOOKUP($A9,Area!$A:$G,3,FALSE)</f>
        <v>Swindon Pink</v>
      </c>
      <c r="E9" s="32">
        <v>184</v>
      </c>
      <c r="F9" s="32">
        <v>53</v>
      </c>
      <c r="G9" s="33">
        <f t="shared" si="1"/>
        <v>0.65714285714285714</v>
      </c>
      <c r="H9" s="30">
        <f t="shared" si="0"/>
        <v>8</v>
      </c>
      <c r="I9" s="30">
        <f t="shared" si="2"/>
        <v>8</v>
      </c>
      <c r="J9" s="37" t="str">
        <f>VLOOKUP($A9,Area!$A:$I,9,FALSE)</f>
        <v>Y</v>
      </c>
      <c r="K9" s="36">
        <f t="shared" si="3"/>
        <v>184.00005300000001</v>
      </c>
      <c r="L9" s="34">
        <f t="shared" si="4"/>
        <v>184.00005300000001</v>
      </c>
      <c r="M9" s="53">
        <f t="shared" si="5"/>
        <v>0.65714285714285714</v>
      </c>
      <c r="N9" s="53">
        <f t="shared" si="6"/>
        <v>0.68071816770186344</v>
      </c>
    </row>
    <row r="10" spans="1:15" ht="18" customHeight="1" x14ac:dyDescent="0.3">
      <c r="A10" s="30">
        <v>38</v>
      </c>
      <c r="B10" s="31" t="str">
        <f>VLOOKUP($A10,Area!$A:$G,6,FALSE)</f>
        <v>Ruth Alderman</v>
      </c>
      <c r="C10" s="31" t="str">
        <f>VLOOKUP($A10,Area!$A:$G,7,FALSE)</f>
        <v>Tacuba</v>
      </c>
      <c r="D10" s="31" t="str">
        <f>VLOOKUP($A10,Area!$A:$G,3,FALSE)</f>
        <v>Severn Vale White</v>
      </c>
      <c r="E10" s="32">
        <v>162.5</v>
      </c>
      <c r="F10" s="32">
        <v>44</v>
      </c>
      <c r="G10" s="33">
        <f t="shared" si="1"/>
        <v>0.5803571428571429</v>
      </c>
      <c r="H10" s="30">
        <f t="shared" si="0"/>
        <v>21</v>
      </c>
      <c r="I10" s="30">
        <f t="shared" si="2"/>
        <v>20</v>
      </c>
      <c r="J10" s="37" t="str">
        <f>VLOOKUP($A10,Area!$A:$I,9,FALSE)</f>
        <v>Y</v>
      </c>
      <c r="K10" s="36">
        <f t="shared" si="3"/>
        <v>162.500044</v>
      </c>
      <c r="L10" s="34">
        <f t="shared" si="4"/>
        <v>162.500044</v>
      </c>
      <c r="M10" s="53">
        <f t="shared" si="5"/>
        <v>0.5803571428571429</v>
      </c>
      <c r="N10" s="53">
        <f t="shared" si="6"/>
        <v>0.60393245341614921</v>
      </c>
    </row>
    <row r="11" spans="1:15" ht="18" customHeight="1" x14ac:dyDescent="0.3">
      <c r="A11" s="30">
        <v>39</v>
      </c>
      <c r="B11" s="31" t="str">
        <f>VLOOKUP($A11,Area!$A:$G,6,FALSE)</f>
        <v>Julian Minchin</v>
      </c>
      <c r="C11" s="31" t="str">
        <f>VLOOKUP($A11,Area!$A:$G,7,FALSE)</f>
        <v>Wadswick Ben</v>
      </c>
      <c r="D11" s="31" t="str">
        <f>VLOOKUP($A11,Area!$A:$G,3,FALSE)</f>
        <v>Veteran Horse Blue</v>
      </c>
      <c r="E11" s="32">
        <v>175</v>
      </c>
      <c r="F11" s="32">
        <v>50</v>
      </c>
      <c r="G11" s="33">
        <f t="shared" si="1"/>
        <v>0.625</v>
      </c>
      <c r="H11" s="30">
        <f t="shared" si="0"/>
        <v>16</v>
      </c>
      <c r="I11" s="30">
        <f t="shared" si="2"/>
        <v>16</v>
      </c>
      <c r="J11" s="37" t="str">
        <f>VLOOKUP($A11,Area!$A:$I,9,FALSE)</f>
        <v>Y</v>
      </c>
      <c r="K11" s="36">
        <f t="shared" si="3"/>
        <v>175.00004999999999</v>
      </c>
      <c r="L11" s="34">
        <f t="shared" si="4"/>
        <v>175.00004999999999</v>
      </c>
      <c r="M11" s="53">
        <f t="shared" si="5"/>
        <v>0.625</v>
      </c>
      <c r="N11" s="53">
        <f t="shared" si="6"/>
        <v>0.6485753105590063</v>
      </c>
    </row>
    <row r="12" spans="1:15" ht="18" customHeight="1" x14ac:dyDescent="0.3">
      <c r="A12" s="30">
        <v>57</v>
      </c>
      <c r="B12" s="31" t="str">
        <f>VLOOKUP($A12,Area!$A:$G,6,FALSE)</f>
        <v>Sam Staniforth</v>
      </c>
      <c r="C12" s="31" t="str">
        <f>VLOOKUP($A12,Area!$A:$G,7,FALSE)</f>
        <v>Bahain Alice</v>
      </c>
      <c r="D12" s="31" t="str">
        <f>VLOOKUP($A12,Area!$A:$G,3,FALSE)</f>
        <v>Berkeley Red</v>
      </c>
      <c r="E12" s="32">
        <v>0</v>
      </c>
      <c r="F12" s="32">
        <v>0</v>
      </c>
      <c r="G12" s="33">
        <f t="shared" si="1"/>
        <v>0</v>
      </c>
      <c r="H12" s="30">
        <f t="shared" si="0"/>
        <v>23</v>
      </c>
      <c r="I12" s="30">
        <f t="shared" si="2"/>
        <v>100</v>
      </c>
      <c r="J12" s="37" t="str">
        <f>VLOOKUP($A12,Area!$A:$I,9,FALSE)</f>
        <v>Y</v>
      </c>
      <c r="K12" s="36">
        <f t="shared" si="3"/>
        <v>0</v>
      </c>
      <c r="L12" s="34">
        <f t="shared" si="4"/>
        <v>0</v>
      </c>
      <c r="M12" s="53"/>
      <c r="N12" s="53"/>
      <c r="O12" s="27" t="s">
        <v>291</v>
      </c>
    </row>
    <row r="13" spans="1:15" ht="18" customHeight="1" x14ac:dyDescent="0.3">
      <c r="A13" s="30">
        <v>58</v>
      </c>
      <c r="B13" s="31" t="str">
        <f>VLOOKUP($A13,Area!$A:$G,6,FALSE)</f>
        <v>Brooke Gardner-Woollen</v>
      </c>
      <c r="C13" s="31" t="str">
        <f>VLOOKUP($A13,Area!$A:$G,7,FALSE)</f>
        <v>Golden Eagle II</v>
      </c>
      <c r="D13" s="31" t="str">
        <f>VLOOKUP($A13,Area!$A:$G,3,FALSE)</f>
        <v>Kings Leaze Orange</v>
      </c>
      <c r="E13" s="32">
        <v>177.5</v>
      </c>
      <c r="F13" s="32">
        <v>50</v>
      </c>
      <c r="G13" s="33">
        <f t="shared" si="1"/>
        <v>0.6339285714285714</v>
      </c>
      <c r="H13" s="30">
        <f t="shared" si="0"/>
        <v>14</v>
      </c>
      <c r="I13" s="30">
        <f t="shared" si="2"/>
        <v>14</v>
      </c>
      <c r="J13" s="37" t="str">
        <f>VLOOKUP($A13,Area!$A:$I,9,FALSE)</f>
        <v>Y</v>
      </c>
      <c r="K13" s="36">
        <f t="shared" si="3"/>
        <v>177.50004999999999</v>
      </c>
      <c r="L13" s="34">
        <f t="shared" si="4"/>
        <v>177.50004999999999</v>
      </c>
      <c r="M13" s="53">
        <f t="shared" si="5"/>
        <v>0.6339285714285714</v>
      </c>
      <c r="N13" s="53">
        <f t="shared" si="6"/>
        <v>0.6575038819875777</v>
      </c>
    </row>
    <row r="14" spans="1:15" ht="18" customHeight="1" x14ac:dyDescent="0.3">
      <c r="A14" s="30">
        <v>59</v>
      </c>
      <c r="B14" s="31" t="str">
        <f>VLOOKUP($A14,Area!$A:$G,6,FALSE)</f>
        <v>Linda Lovell</v>
      </c>
      <c r="C14" s="31" t="str">
        <f>VLOOKUP($A14,Area!$A:$G,7,FALSE)</f>
        <v>Statesman VI</v>
      </c>
      <c r="D14" s="31" t="str">
        <f>VLOOKUP($A14,Area!$A:$G,3,FALSE)</f>
        <v>Frampton Diamonds</v>
      </c>
      <c r="E14" s="32">
        <v>192.5</v>
      </c>
      <c r="F14" s="32">
        <v>54</v>
      </c>
      <c r="G14" s="33">
        <f t="shared" si="1"/>
        <v>0.6875</v>
      </c>
      <c r="H14" s="30">
        <f t="shared" si="0"/>
        <v>1</v>
      </c>
      <c r="I14" s="30">
        <f t="shared" si="2"/>
        <v>1</v>
      </c>
      <c r="J14" s="37" t="str">
        <f>VLOOKUP($A14,Area!$A:$I,9,FALSE)</f>
        <v>Y</v>
      </c>
      <c r="K14" s="36">
        <f t="shared" si="3"/>
        <v>192.50005400000001</v>
      </c>
      <c r="L14" s="34">
        <f t="shared" si="4"/>
        <v>192.50005400000001</v>
      </c>
      <c r="M14" s="53"/>
      <c r="N14" s="53">
        <f t="shared" si="6"/>
        <v>0.7110753105590063</v>
      </c>
    </row>
    <row r="15" spans="1:15" ht="18" customHeight="1" x14ac:dyDescent="0.3">
      <c r="A15" s="30">
        <v>60</v>
      </c>
      <c r="B15" s="31" t="str">
        <f>VLOOKUP($A15,Area!$A:$G,6,FALSE)</f>
        <v>Shanice Walton</v>
      </c>
      <c r="C15" s="31" t="str">
        <f>VLOOKUP($A15,Area!$A:$G,7,FALSE)</f>
        <v>Verdict</v>
      </c>
      <c r="D15" s="31" t="str">
        <f>VLOOKUP($A15,Area!$A:$G,3,FALSE)</f>
        <v>Berkeley Blue</v>
      </c>
      <c r="E15" s="32">
        <v>185</v>
      </c>
      <c r="F15" s="32">
        <v>51</v>
      </c>
      <c r="G15" s="33">
        <f t="shared" si="1"/>
        <v>0.6607142857142857</v>
      </c>
      <c r="H15" s="30">
        <f t="shared" si="0"/>
        <v>7</v>
      </c>
      <c r="I15" s="30">
        <f t="shared" si="2"/>
        <v>7</v>
      </c>
      <c r="J15" s="37" t="str">
        <f>VLOOKUP($A15,Area!$A:$I,9,FALSE)</f>
        <v>Y</v>
      </c>
      <c r="K15" s="36">
        <f t="shared" si="3"/>
        <v>185.00005100000001</v>
      </c>
      <c r="L15" s="34">
        <f t="shared" si="4"/>
        <v>185.00005100000001</v>
      </c>
      <c r="M15" s="53">
        <f t="shared" si="5"/>
        <v>0.6607142857142857</v>
      </c>
      <c r="N15" s="53">
        <f t="shared" si="6"/>
        <v>0.684289596273292</v>
      </c>
    </row>
    <row r="16" spans="1:15" ht="18" customHeight="1" x14ac:dyDescent="0.3">
      <c r="A16" s="30">
        <v>65</v>
      </c>
      <c r="B16" s="31" t="str">
        <f>VLOOKUP($A16,Area!$A:$G,6,FALSE)</f>
        <v>Jill Beck</v>
      </c>
      <c r="C16" s="31" t="str">
        <f>VLOOKUP($A16,Area!$A:$G,7,FALSE)</f>
        <v>Victory</v>
      </c>
      <c r="D16" s="31" t="str">
        <f>VLOOKUP($A16,Area!$A:$G,3,FALSE)</f>
        <v>Kennet Vale Prosecco</v>
      </c>
      <c r="E16" s="32">
        <v>190.5</v>
      </c>
      <c r="F16" s="32">
        <v>55</v>
      </c>
      <c r="G16" s="33">
        <f t="shared" si="1"/>
        <v>0.68035714285714288</v>
      </c>
      <c r="H16" s="30">
        <f t="shared" si="0"/>
        <v>2</v>
      </c>
      <c r="I16" s="30">
        <f t="shared" si="2"/>
        <v>2</v>
      </c>
      <c r="J16" s="37" t="str">
        <f>VLOOKUP($A16,Area!$A:$I,9,FALSE)</f>
        <v>Y</v>
      </c>
      <c r="K16" s="36">
        <f t="shared" si="3"/>
        <v>190.500055</v>
      </c>
      <c r="L16" s="34">
        <f t="shared" si="4"/>
        <v>190.500055</v>
      </c>
      <c r="M16" s="53">
        <f t="shared" si="5"/>
        <v>0.68035714285714288</v>
      </c>
      <c r="N16" s="53">
        <f t="shared" si="6"/>
        <v>0.70393245341614918</v>
      </c>
    </row>
    <row r="17" spans="1:15" ht="18" customHeight="1" x14ac:dyDescent="0.3">
      <c r="A17" s="30">
        <v>66</v>
      </c>
      <c r="B17" s="31" t="str">
        <f>VLOOKUP($A17,Area!$A:$G,6,FALSE)</f>
        <v>Sue Hocking</v>
      </c>
      <c r="C17" s="31" t="str">
        <f>VLOOKUP($A17,Area!$A:$G,7,FALSE)</f>
        <v>Welsh Harmony</v>
      </c>
      <c r="D17" s="31" t="str">
        <f>VLOOKUP($A17,Area!$A:$G,3,FALSE)</f>
        <v>Veteran Horse Red</v>
      </c>
      <c r="E17" s="32">
        <v>185</v>
      </c>
      <c r="F17" s="32">
        <v>52</v>
      </c>
      <c r="G17" s="33">
        <f t="shared" si="1"/>
        <v>0.6607142857142857</v>
      </c>
      <c r="H17" s="30">
        <f t="shared" si="0"/>
        <v>6</v>
      </c>
      <c r="I17" s="30">
        <f t="shared" si="2"/>
        <v>6</v>
      </c>
      <c r="J17" s="37" t="str">
        <f>VLOOKUP($A17,Area!$A:$I,9,FALSE)</f>
        <v>Y</v>
      </c>
      <c r="K17" s="36">
        <f t="shared" si="3"/>
        <v>185.00005200000001</v>
      </c>
      <c r="L17" s="34">
        <f t="shared" si="4"/>
        <v>185.00005200000001</v>
      </c>
      <c r="M17" s="53">
        <f t="shared" si="5"/>
        <v>0.6607142857142857</v>
      </c>
      <c r="N17" s="53">
        <f t="shared" si="6"/>
        <v>0.684289596273292</v>
      </c>
    </row>
    <row r="18" spans="1:15" ht="18" customHeight="1" x14ac:dyDescent="0.3">
      <c r="A18" s="30">
        <v>67</v>
      </c>
      <c r="B18" s="31" t="str">
        <f>VLOOKUP($A18,Area!$A:$G,6,FALSE)</f>
        <v>Bev Snarey</v>
      </c>
      <c r="C18" s="31" t="str">
        <f>VLOOKUP($A18,Area!$A:$G,7,FALSE)</f>
        <v>Rolo</v>
      </c>
      <c r="D18" s="31" t="str">
        <f>VLOOKUP($A18,Area!$A:$G,3,FALSE)</f>
        <v>Severn Vale Red</v>
      </c>
      <c r="E18" s="32">
        <v>0</v>
      </c>
      <c r="F18" s="32">
        <v>0</v>
      </c>
      <c r="G18" s="33">
        <f t="shared" si="1"/>
        <v>0</v>
      </c>
      <c r="H18" s="30">
        <f t="shared" si="0"/>
        <v>23</v>
      </c>
      <c r="I18" s="30">
        <f t="shared" si="2"/>
        <v>100</v>
      </c>
      <c r="J18" s="37" t="str">
        <f>VLOOKUP($A18,Area!$A:$I,9,FALSE)</f>
        <v>Y</v>
      </c>
      <c r="K18" s="36">
        <f t="shared" si="3"/>
        <v>0</v>
      </c>
      <c r="L18" s="34">
        <f t="shared" si="4"/>
        <v>0</v>
      </c>
      <c r="M18" s="53"/>
      <c r="N18" s="53"/>
      <c r="O18" s="27" t="s">
        <v>291</v>
      </c>
    </row>
    <row r="19" spans="1:15" ht="18" customHeight="1" x14ac:dyDescent="0.3">
      <c r="A19" s="30">
        <v>68</v>
      </c>
      <c r="B19" s="31" t="str">
        <f>VLOOKUP($A19,Area!$A:$G,6,FALSE)</f>
        <v>Becky Ormond</v>
      </c>
      <c r="C19" s="31" t="str">
        <f>VLOOKUP($A19,Area!$A:$G,7,FALSE)</f>
        <v>Qualm Affaire</v>
      </c>
      <c r="D19" s="31" t="str">
        <f>VLOOKUP($A19,Area!$A:$G,3,FALSE)</f>
        <v>Kennet Vale Champagne</v>
      </c>
      <c r="E19" s="32">
        <v>172</v>
      </c>
      <c r="F19" s="32">
        <v>48</v>
      </c>
      <c r="G19" s="33">
        <f t="shared" si="1"/>
        <v>0.61428571428571432</v>
      </c>
      <c r="H19" s="30">
        <f t="shared" si="0"/>
        <v>17</v>
      </c>
      <c r="I19" s="30">
        <f t="shared" si="2"/>
        <v>17</v>
      </c>
      <c r="J19" s="37" t="str">
        <f>VLOOKUP($A19,Area!$A:$I,9,FALSE)</f>
        <v>Y</v>
      </c>
      <c r="K19" s="36">
        <f t="shared" si="3"/>
        <v>172.00004799999999</v>
      </c>
      <c r="L19" s="34">
        <f t="shared" si="4"/>
        <v>172.00004799999999</v>
      </c>
      <c r="M19" s="53">
        <f t="shared" si="5"/>
        <v>0.61428571428571432</v>
      </c>
      <c r="N19" s="53">
        <f t="shared" si="6"/>
        <v>0.63786102484472063</v>
      </c>
    </row>
    <row r="20" spans="1:15" ht="18" customHeight="1" x14ac:dyDescent="0.3">
      <c r="A20" s="30">
        <v>69</v>
      </c>
      <c r="B20" s="31" t="str">
        <f>VLOOKUP($A20,Area!$A:$G,6,FALSE)</f>
        <v>Karen Gobey</v>
      </c>
      <c r="C20" s="31" t="str">
        <f>VLOOKUP($A20,Area!$A:$G,7,FALSE)</f>
        <v>Innocent Violet</v>
      </c>
      <c r="D20" s="31" t="str">
        <f>VLOOKUP($A20,Area!$A:$G,3,FALSE)</f>
        <v>Berkeley White</v>
      </c>
      <c r="E20" s="32">
        <v>0</v>
      </c>
      <c r="F20" s="32"/>
      <c r="G20" s="33">
        <f t="shared" si="1"/>
        <v>0</v>
      </c>
      <c r="H20" s="30">
        <f t="shared" si="0"/>
        <v>23</v>
      </c>
      <c r="I20" s="30">
        <f t="shared" si="2"/>
        <v>100</v>
      </c>
      <c r="J20" s="37" t="str">
        <f>VLOOKUP($A20,Area!$A:$I,9,FALSE)</f>
        <v>Y</v>
      </c>
      <c r="K20" s="36">
        <f t="shared" si="3"/>
        <v>0</v>
      </c>
      <c r="L20" s="34">
        <f t="shared" si="4"/>
        <v>0</v>
      </c>
      <c r="M20" s="53"/>
      <c r="N20" s="53"/>
      <c r="O20" s="27" t="s">
        <v>291</v>
      </c>
    </row>
    <row r="21" spans="1:15" ht="18" customHeight="1" x14ac:dyDescent="0.3">
      <c r="A21" s="30">
        <v>70</v>
      </c>
      <c r="B21" s="31" t="str">
        <f>VLOOKUP($A21,Area!$A:$G,6,FALSE)</f>
        <v>Abby Read</v>
      </c>
      <c r="C21" s="31" t="str">
        <f>VLOOKUP($A21,Area!$A:$G,7,FALSE)</f>
        <v>Blackmoor Clover</v>
      </c>
      <c r="D21" s="31" t="str">
        <f>VLOOKUP($A21,Area!$A:$G,3,FALSE)</f>
        <v>Kings Leaze Purple</v>
      </c>
      <c r="E21" s="32">
        <v>181.5</v>
      </c>
      <c r="F21" s="32">
        <v>50</v>
      </c>
      <c r="G21" s="33">
        <f t="shared" si="1"/>
        <v>0.64821428571428574</v>
      </c>
      <c r="H21" s="30">
        <f t="shared" si="0"/>
        <v>9</v>
      </c>
      <c r="I21" s="30">
        <f t="shared" si="2"/>
        <v>9</v>
      </c>
      <c r="J21" s="37" t="str">
        <f>VLOOKUP($A21,Area!$A:$I,9,FALSE)</f>
        <v>Y</v>
      </c>
      <c r="K21" s="36">
        <f t="shared" si="3"/>
        <v>181.50004999999999</v>
      </c>
      <c r="L21" s="34">
        <f t="shared" si="4"/>
        <v>181.50004999999999</v>
      </c>
      <c r="M21" s="53">
        <f t="shared" si="5"/>
        <v>0.64821428571428574</v>
      </c>
      <c r="N21" s="53">
        <f t="shared" si="6"/>
        <v>0.67178959627329204</v>
      </c>
    </row>
    <row r="22" spans="1:15" ht="18" customHeight="1" x14ac:dyDescent="0.3">
      <c r="A22" s="30">
        <v>71</v>
      </c>
      <c r="B22" s="31" t="str">
        <f>VLOOKUP($A22,Area!$A:$G,6,FALSE)</f>
        <v>Holly Bragg</v>
      </c>
      <c r="C22" s="31" t="str">
        <f>VLOOKUP($A22,Area!$A:$G,7,FALSE)</f>
        <v>Sandstorm</v>
      </c>
      <c r="D22" s="31" t="str">
        <f>VLOOKUP($A22,Area!$A:$G,3,FALSE)</f>
        <v>Frampton Amethysts</v>
      </c>
      <c r="E22" s="32">
        <v>178</v>
      </c>
      <c r="F22" s="32">
        <v>50</v>
      </c>
      <c r="G22" s="33">
        <f t="shared" si="1"/>
        <v>0.63571428571428568</v>
      </c>
      <c r="H22" s="30">
        <f t="shared" si="0"/>
        <v>12</v>
      </c>
      <c r="I22" s="30">
        <f t="shared" si="2"/>
        <v>12</v>
      </c>
      <c r="J22" s="37" t="str">
        <f>VLOOKUP($A22,Area!$A:$I,9,FALSE)</f>
        <v>Y</v>
      </c>
      <c r="K22" s="36">
        <f t="shared" si="3"/>
        <v>178.00004999999999</v>
      </c>
      <c r="L22" s="34">
        <f t="shared" si="4"/>
        <v>178.00004999999999</v>
      </c>
      <c r="M22" s="53">
        <f t="shared" si="5"/>
        <v>0.63571428571428568</v>
      </c>
      <c r="N22" s="53">
        <f t="shared" si="6"/>
        <v>0.65928959627329198</v>
      </c>
    </row>
    <row r="23" spans="1:15" ht="18" customHeight="1" x14ac:dyDescent="0.3">
      <c r="A23" s="30">
        <v>72</v>
      </c>
      <c r="B23" s="31" t="str">
        <f>VLOOKUP($A23,Area!$A:$G,6,FALSE)</f>
        <v>Mariana Gaussen</v>
      </c>
      <c r="C23" s="31" t="str">
        <f>VLOOKUP($A23,Area!$A:$G,7,FALSE)</f>
        <v>Porta Dela</v>
      </c>
      <c r="D23" s="31" t="str">
        <f>VLOOKUP($A23,Area!$A:$G,3,FALSE)</f>
        <v>VWH</v>
      </c>
      <c r="E23" s="32">
        <v>178</v>
      </c>
      <c r="F23" s="32">
        <v>49</v>
      </c>
      <c r="G23" s="33">
        <f t="shared" si="1"/>
        <v>0.63571428571428568</v>
      </c>
      <c r="H23" s="30">
        <f t="shared" si="0"/>
        <v>13</v>
      </c>
      <c r="I23" s="30">
        <f t="shared" si="2"/>
        <v>13</v>
      </c>
      <c r="J23" s="37" t="str">
        <f>VLOOKUP($A23,Area!$A:$I,9,FALSE)</f>
        <v>Y</v>
      </c>
      <c r="K23" s="36">
        <f t="shared" si="3"/>
        <v>178.00004899999999</v>
      </c>
      <c r="L23" s="34">
        <f t="shared" si="4"/>
        <v>178.00004899999999</v>
      </c>
      <c r="M23" s="53">
        <f t="shared" si="5"/>
        <v>0.63571428571428568</v>
      </c>
      <c r="N23" s="53">
        <f t="shared" si="6"/>
        <v>0.65928959627329198</v>
      </c>
    </row>
    <row r="24" spans="1:15" ht="18" customHeight="1" x14ac:dyDescent="0.3">
      <c r="A24" s="30">
        <v>73</v>
      </c>
      <c r="B24" s="31" t="str">
        <f>VLOOKUP($A24,Area!$A:$G,6,FALSE)</f>
        <v>Toni Besley</v>
      </c>
      <c r="C24" s="31" t="str">
        <f>VLOOKUP($A24,Area!$A:$G,7,FALSE)</f>
        <v>Bowood Top Cat</v>
      </c>
      <c r="D24" s="31" t="str">
        <f>VLOOKUP($A24,Area!$A:$G,3,FALSE)</f>
        <v>Swindon Purple</v>
      </c>
      <c r="E24" s="32">
        <v>190</v>
      </c>
      <c r="F24" s="32">
        <v>54</v>
      </c>
      <c r="G24" s="33">
        <f t="shared" si="1"/>
        <v>0.6785714285714286</v>
      </c>
      <c r="H24" s="30">
        <f t="shared" si="0"/>
        <v>3</v>
      </c>
      <c r="I24" s="30">
        <f t="shared" si="2"/>
        <v>3</v>
      </c>
      <c r="J24" s="37" t="str">
        <f>VLOOKUP($A24,Area!$A:$I,9,FALSE)</f>
        <v>Y</v>
      </c>
      <c r="K24" s="36">
        <f t="shared" si="3"/>
        <v>190.00005400000001</v>
      </c>
      <c r="L24" s="34">
        <f t="shared" si="4"/>
        <v>190.00005400000001</v>
      </c>
      <c r="M24" s="53">
        <f t="shared" si="5"/>
        <v>0.6785714285714286</v>
      </c>
      <c r="N24" s="53">
        <f t="shared" si="6"/>
        <v>0.7021467391304349</v>
      </c>
    </row>
    <row r="25" spans="1:15" ht="18" customHeight="1" x14ac:dyDescent="0.3">
      <c r="A25" s="30">
        <v>74</v>
      </c>
      <c r="B25" s="31" t="s">
        <v>298</v>
      </c>
      <c r="C25" s="31" t="s">
        <v>299</v>
      </c>
      <c r="D25" s="31" t="str">
        <f>VLOOKUP($A25,Area!$A:$G,3,FALSE)</f>
        <v>Severn Vale Blue</v>
      </c>
      <c r="E25" s="32">
        <v>169</v>
      </c>
      <c r="F25" s="32">
        <v>46</v>
      </c>
      <c r="G25" s="33">
        <f t="shared" si="1"/>
        <v>0.60357142857142854</v>
      </c>
      <c r="H25" s="30">
        <f t="shared" si="0"/>
        <v>18</v>
      </c>
      <c r="I25" s="30">
        <f t="shared" si="2"/>
        <v>18</v>
      </c>
      <c r="J25" s="37" t="str">
        <f>VLOOKUP($A25,Area!$A:$I,9,FALSE)</f>
        <v>Y</v>
      </c>
      <c r="K25" s="36">
        <f t="shared" si="3"/>
        <v>169.000046</v>
      </c>
      <c r="L25" s="34">
        <f t="shared" si="4"/>
        <v>169.000046</v>
      </c>
      <c r="M25" s="53">
        <f t="shared" si="5"/>
        <v>0.60357142857142854</v>
      </c>
      <c r="N25" s="53">
        <f t="shared" si="6"/>
        <v>0.62714673913043484</v>
      </c>
    </row>
    <row r="26" spans="1:15" ht="18" customHeight="1" x14ac:dyDescent="0.3">
      <c r="A26" s="30">
        <v>75</v>
      </c>
      <c r="B26" s="31" t="str">
        <f>VLOOKUP($A26,Area!$A:$G,6,FALSE)</f>
        <v>Jackie Grose</v>
      </c>
      <c r="C26" s="31" t="str">
        <f>VLOOKUP($A26,Area!$A:$G,7,FALSE)</f>
        <v>Gentle Warrior</v>
      </c>
      <c r="D26" s="31" t="str">
        <f>VLOOKUP($A26,Area!$A:$G,3,FALSE)</f>
        <v>Berkeley Yellow</v>
      </c>
      <c r="E26" s="32">
        <v>149.5</v>
      </c>
      <c r="F26" s="32">
        <v>42</v>
      </c>
      <c r="G26" s="33">
        <f t="shared" si="1"/>
        <v>0.53392857142857142</v>
      </c>
      <c r="H26" s="30">
        <f t="shared" si="0"/>
        <v>22</v>
      </c>
      <c r="I26" s="30">
        <f t="shared" si="2"/>
        <v>21</v>
      </c>
      <c r="J26" s="37" t="str">
        <f>VLOOKUP($A26,Area!$A:$I,9,FALSE)</f>
        <v>Y</v>
      </c>
      <c r="K26" s="36">
        <f t="shared" si="3"/>
        <v>149.50004200000001</v>
      </c>
      <c r="L26" s="34">
        <f t="shared" si="4"/>
        <v>149.50004200000001</v>
      </c>
      <c r="M26" s="53"/>
      <c r="N26" s="53">
        <f t="shared" si="6"/>
        <v>0.55750388198757772</v>
      </c>
    </row>
    <row r="27" spans="1:15" ht="18" customHeight="1" x14ac:dyDescent="0.3">
      <c r="A27" s="30">
        <v>76</v>
      </c>
      <c r="B27" s="31" t="str">
        <f>VLOOKUP($A27,Area!$A:$G,6,FALSE)</f>
        <v>Bryony Jones</v>
      </c>
      <c r="C27" s="31" t="str">
        <f>VLOOKUP($A27,Area!$A:$G,7,FALSE)</f>
        <v>Fairytail</v>
      </c>
      <c r="D27" s="31" t="str">
        <f>VLOOKUP($A27,Area!$A:$G,3,FALSE)</f>
        <v>Cotswold Edge Red</v>
      </c>
      <c r="E27" s="32">
        <v>189.5</v>
      </c>
      <c r="F27" s="32">
        <v>54</v>
      </c>
      <c r="G27" s="33">
        <f t="shared" si="1"/>
        <v>0.67678571428571432</v>
      </c>
      <c r="H27" s="30">
        <f t="shared" si="0"/>
        <v>4</v>
      </c>
      <c r="I27" s="30">
        <f t="shared" si="2"/>
        <v>4</v>
      </c>
      <c r="J27" s="37" t="str">
        <f>VLOOKUP($A27,Area!$A:$I,9,FALSE)</f>
        <v>Y</v>
      </c>
      <c r="K27" s="36">
        <f t="shared" si="3"/>
        <v>189.50005400000001</v>
      </c>
      <c r="L27" s="34">
        <f t="shared" si="4"/>
        <v>189.50005400000001</v>
      </c>
      <c r="M27" s="53">
        <f t="shared" si="5"/>
        <v>0.67678571428571432</v>
      </c>
      <c r="N27" s="53">
        <f t="shared" si="6"/>
        <v>0.70036102484472063</v>
      </c>
    </row>
    <row r="28" spans="1:15" ht="18" customHeight="1" x14ac:dyDescent="0.3">
      <c r="A28" s="30">
        <v>77</v>
      </c>
      <c r="B28" s="31" t="str">
        <f>VLOOKUP($A28,Area!$A:$G,6,FALSE)</f>
        <v>Naomi Watkins</v>
      </c>
      <c r="C28" s="31">
        <f>VLOOKUP($A28,Area!$A:$G,7,FALSE)</f>
        <v>0</v>
      </c>
      <c r="D28" s="31" t="str">
        <f>VLOOKUP($A28,Area!$A:$G,3,FALSE)</f>
        <v>Berkeley</v>
      </c>
      <c r="E28" s="32">
        <v>164.5</v>
      </c>
      <c r="F28" s="32">
        <v>46</v>
      </c>
      <c r="G28" s="33">
        <f t="shared" si="1"/>
        <v>0.58750000000000002</v>
      </c>
      <c r="H28" s="30">
        <f t="shared" si="0"/>
        <v>20</v>
      </c>
      <c r="I28" s="30" t="str">
        <f t="shared" si="2"/>
        <v>IND</v>
      </c>
      <c r="J28" s="37">
        <f>VLOOKUP($A28,Area!$A:$I,9,FALSE)</f>
        <v>0</v>
      </c>
      <c r="K28" s="36">
        <f t="shared" si="3"/>
        <v>0</v>
      </c>
      <c r="L28" s="34">
        <f t="shared" si="4"/>
        <v>164.500046</v>
      </c>
      <c r="M28" s="53">
        <f t="shared" si="5"/>
        <v>0.58750000000000002</v>
      </c>
      <c r="N28" s="53">
        <f t="shared" si="6"/>
        <v>0.61107531055900632</v>
      </c>
    </row>
    <row r="30" spans="1:15" x14ac:dyDescent="0.3">
      <c r="M30" s="54">
        <f>AVERAGE(M4:M28)</f>
        <v>0.63830357142857141</v>
      </c>
    </row>
    <row r="31" spans="1:15" x14ac:dyDescent="0.3">
      <c r="M31" s="54">
        <f>M30-'N27 Qualifier (170-193)'!M29</f>
        <v>-2.3575310559006302E-2</v>
      </c>
    </row>
  </sheetData>
  <pageMargins left="0.51181102362204722" right="0.51181102362204722" top="0.55118110236220474" bottom="0.55118110236220474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0"/>
  <sheetViews>
    <sheetView topLeftCell="A2" zoomScale="70" zoomScaleNormal="70" workbookViewId="0">
      <selection activeCell="S19" sqref="S19"/>
    </sheetView>
  </sheetViews>
  <sheetFormatPr defaultRowHeight="20.25" outlineLevelCol="1" x14ac:dyDescent="0.3"/>
  <cols>
    <col min="1" max="1" width="12.140625" style="27" customWidth="1"/>
    <col min="2" max="2" width="24.7109375" style="27" customWidth="1"/>
    <col min="3" max="3" width="28.7109375" style="27" customWidth="1"/>
    <col min="4" max="4" width="27" style="27" bestFit="1" customWidth="1"/>
    <col min="5" max="5" width="9.85546875" style="27" customWidth="1"/>
    <col min="6" max="6" width="10.5703125" style="27" customWidth="1"/>
    <col min="7" max="7" width="10.140625" style="27" customWidth="1"/>
    <col min="8" max="9" width="10" style="39" customWidth="1"/>
    <col min="10" max="10" width="10.7109375" style="27" hidden="1" customWidth="1" outlineLevel="1"/>
    <col min="11" max="11" width="9.85546875" style="27" hidden="1" customWidth="1" outlineLevel="1"/>
    <col min="12" max="12" width="9.140625" style="27" hidden="1" customWidth="1" outlineLevel="1"/>
    <col min="13" max="13" width="10" style="27" customWidth="1" outlineLevel="1"/>
    <col min="14" max="14" width="9.140625" style="27" customWidth="1" outlineLevel="1"/>
    <col min="15" max="16384" width="9.140625" style="27"/>
  </cols>
  <sheetData>
    <row r="1" spans="1:15" s="18" customFormat="1" ht="23.25" x14ac:dyDescent="0.35">
      <c r="A1" s="17" t="s">
        <v>223</v>
      </c>
      <c r="G1" s="19">
        <v>280</v>
      </c>
      <c r="H1" s="38"/>
      <c r="I1" s="38"/>
    </row>
    <row r="2" spans="1:15" s="18" customFormat="1" ht="8.25" customHeight="1" x14ac:dyDescent="0.3">
      <c r="G2" s="18" t="s">
        <v>284</v>
      </c>
      <c r="H2" s="38"/>
      <c r="I2" s="38"/>
    </row>
    <row r="3" spans="1:15" s="21" customFormat="1" ht="18" customHeight="1" x14ac:dyDescent="0.25">
      <c r="A3" s="28" t="s">
        <v>273</v>
      </c>
      <c r="B3" s="28" t="s">
        <v>48</v>
      </c>
      <c r="C3" s="28" t="s">
        <v>49</v>
      </c>
      <c r="D3" s="28" t="s">
        <v>2</v>
      </c>
      <c r="E3" s="28" t="s">
        <v>274</v>
      </c>
      <c r="F3" s="28" t="s">
        <v>278</v>
      </c>
      <c r="G3" s="28" t="s">
        <v>275</v>
      </c>
      <c r="H3" s="28" t="s">
        <v>276</v>
      </c>
      <c r="I3" s="28" t="s">
        <v>279</v>
      </c>
      <c r="J3" s="35" t="s">
        <v>280</v>
      </c>
      <c r="K3" s="35"/>
      <c r="L3" s="29"/>
      <c r="M3" s="29"/>
      <c r="N3" s="29"/>
    </row>
    <row r="4" spans="1:15" s="26" customFormat="1" ht="18" customHeight="1" x14ac:dyDescent="0.25">
      <c r="A4" s="30">
        <v>170</v>
      </c>
      <c r="B4" s="31" t="str">
        <f>VLOOKUP($A4,Area!$A:$G,6,FALSE)</f>
        <v>Carol McDonagh</v>
      </c>
      <c r="C4" s="31" t="str">
        <f>VLOOKUP($A4,Area!$A:$G,7,FALSE)</f>
        <v>Woody</v>
      </c>
      <c r="D4" s="31" t="str">
        <f>VLOOKUP($A4,Area!$A:$G,3,FALSE)</f>
        <v>Cotswold Edge White</v>
      </c>
      <c r="E4" s="32">
        <v>183</v>
      </c>
      <c r="F4" s="32">
        <v>52</v>
      </c>
      <c r="G4" s="33">
        <f>E4/$G$1</f>
        <v>0.65357142857142858</v>
      </c>
      <c r="H4" s="30">
        <f t="shared" ref="H4:H27" si="0">RANK(L4,$L$4:$L$27,0)</f>
        <v>17</v>
      </c>
      <c r="I4" s="30">
        <f>IF(J4=0,"IND",IF(G4=0,100,RANK(K4,$K$4:$K$27,0)))</f>
        <v>17</v>
      </c>
      <c r="J4" s="37" t="str">
        <f>VLOOKUP($A4,Area!$A:$I,9,FALSE)</f>
        <v>Y</v>
      </c>
      <c r="K4" s="36">
        <f>IF(J4="Y",L4,0)</f>
        <v>183.00005200000001</v>
      </c>
      <c r="L4" s="34">
        <f>E4+(F4/1000000)</f>
        <v>183.00005200000001</v>
      </c>
      <c r="M4" s="53">
        <f>G4</f>
        <v>0.65357142857142858</v>
      </c>
      <c r="N4" s="53">
        <f>G4+$M$32</f>
        <v>0.65357142857142858</v>
      </c>
    </row>
    <row r="5" spans="1:15" s="26" customFormat="1" ht="18" customHeight="1" x14ac:dyDescent="0.25">
      <c r="A5" s="30">
        <v>171</v>
      </c>
      <c r="B5" s="31" t="str">
        <f>VLOOKUP($A5,Area!$A:$G,6,FALSE)</f>
        <v>Anneka Storey</v>
      </c>
      <c r="C5" s="31" t="str">
        <f>VLOOKUP($A5,Area!$A:$G,7,FALSE)</f>
        <v>Arizona VDL</v>
      </c>
      <c r="D5" s="31" t="str">
        <f>VLOOKUP($A5,Area!$A:$G,3,FALSE)</f>
        <v>Wessex Gold Aurum</v>
      </c>
      <c r="E5" s="32">
        <v>193.5</v>
      </c>
      <c r="F5" s="32">
        <v>56</v>
      </c>
      <c r="G5" s="33">
        <f t="shared" ref="G5:G27" si="1">E5/$G$1</f>
        <v>0.69107142857142856</v>
      </c>
      <c r="H5" s="30">
        <f t="shared" si="0"/>
        <v>4</v>
      </c>
      <c r="I5" s="30">
        <f t="shared" ref="I5:I27" si="2">IF(J5=0,"IND",IF(G5=0,100,RANK(K5,$K$4:$K$27,0)))</f>
        <v>4</v>
      </c>
      <c r="J5" s="37" t="str">
        <f>VLOOKUP($A5,Area!$A:$I,9,FALSE)</f>
        <v>Y</v>
      </c>
      <c r="K5" s="36">
        <f t="shared" ref="K5:K27" si="3">IF(J5="Y",L5,0)</f>
        <v>193.500056</v>
      </c>
      <c r="L5" s="34">
        <f t="shared" ref="L5:L27" si="4">E5+(F5/1000000)</f>
        <v>193.500056</v>
      </c>
      <c r="M5" s="53">
        <f t="shared" ref="M5:M28" si="5">G5</f>
        <v>0.69107142857142856</v>
      </c>
      <c r="N5" s="53">
        <f t="shared" ref="N5:N28" si="6">G5+$M$32</f>
        <v>0.69107142857142856</v>
      </c>
    </row>
    <row r="6" spans="1:15" s="26" customFormat="1" ht="18" customHeight="1" x14ac:dyDescent="0.25">
      <c r="A6" s="30">
        <v>172</v>
      </c>
      <c r="B6" s="31" t="str">
        <f>VLOOKUP($A6,Area!$A:$G,6,FALSE)</f>
        <v>Stacey Martin</v>
      </c>
      <c r="C6" s="31" t="str">
        <f>VLOOKUP($A6,Area!$A:$G,7,FALSE)</f>
        <v>Ladykillers Little John</v>
      </c>
      <c r="D6" s="31" t="str">
        <f>VLOOKUP($A6,Area!$A:$G,3,FALSE)</f>
        <v>Bath</v>
      </c>
      <c r="E6" s="32">
        <v>206.5</v>
      </c>
      <c r="F6" s="32">
        <v>59</v>
      </c>
      <c r="G6" s="33">
        <f t="shared" si="1"/>
        <v>0.73750000000000004</v>
      </c>
      <c r="H6" s="30">
        <f t="shared" si="0"/>
        <v>2</v>
      </c>
      <c r="I6" s="30">
        <f t="shared" si="2"/>
        <v>2</v>
      </c>
      <c r="J6" s="37" t="str">
        <f>VLOOKUP($A6,Area!$A:$I,9,FALSE)</f>
        <v>Y</v>
      </c>
      <c r="K6" s="36">
        <f t="shared" si="3"/>
        <v>206.50005899999999</v>
      </c>
      <c r="L6" s="34">
        <f t="shared" si="4"/>
        <v>206.50005899999999</v>
      </c>
      <c r="M6" s="53">
        <f t="shared" si="5"/>
        <v>0.73750000000000004</v>
      </c>
      <c r="N6" s="53">
        <f t="shared" si="6"/>
        <v>0.73750000000000004</v>
      </c>
      <c r="O6" s="26">
        <v>2</v>
      </c>
    </row>
    <row r="7" spans="1:15" s="26" customFormat="1" ht="18" customHeight="1" x14ac:dyDescent="0.25">
      <c r="A7" s="30">
        <v>173</v>
      </c>
      <c r="B7" s="31" t="str">
        <f>VLOOKUP($A7,Area!$A:$G,6,FALSE)</f>
        <v>Abigail Evans</v>
      </c>
      <c r="C7" s="31" t="str">
        <f>VLOOKUP($A7,Area!$A:$G,7,FALSE)</f>
        <v>Prince Zar</v>
      </c>
      <c r="D7" s="31" t="str">
        <f>VLOOKUP($A7,Area!$A:$G,3,FALSE)</f>
        <v>Wessex Gold Oro</v>
      </c>
      <c r="E7" s="32">
        <v>187.5</v>
      </c>
      <c r="F7" s="32">
        <v>54</v>
      </c>
      <c r="G7" s="33">
        <f t="shared" si="1"/>
        <v>0.6696428571428571</v>
      </c>
      <c r="H7" s="30">
        <f t="shared" si="0"/>
        <v>12</v>
      </c>
      <c r="I7" s="30">
        <f t="shared" si="2"/>
        <v>12</v>
      </c>
      <c r="J7" s="37" t="str">
        <f>VLOOKUP($A7,Area!$A:$I,9,FALSE)</f>
        <v>Y</v>
      </c>
      <c r="K7" s="36">
        <f t="shared" si="3"/>
        <v>187.50005400000001</v>
      </c>
      <c r="L7" s="34">
        <f t="shared" si="4"/>
        <v>187.50005400000001</v>
      </c>
      <c r="M7" s="53">
        <f t="shared" si="5"/>
        <v>0.6696428571428571</v>
      </c>
      <c r="N7" s="53">
        <f t="shared" si="6"/>
        <v>0.6696428571428571</v>
      </c>
    </row>
    <row r="8" spans="1:15" s="26" customFormat="1" ht="18" customHeight="1" x14ac:dyDescent="0.25">
      <c r="A8" s="30">
        <v>174</v>
      </c>
      <c r="B8" s="31" t="str">
        <f>VLOOKUP($A8,Area!$A:$G,6,FALSE)</f>
        <v>Issy Gray</v>
      </c>
      <c r="C8" s="31" t="str">
        <f>VLOOKUP($A8,Area!$A:$G,7,FALSE)</f>
        <v>Nietzsche</v>
      </c>
      <c r="D8" s="31" t="str">
        <f>VLOOKUP($A8,Area!$A:$G,3,FALSE)</f>
        <v>Cotswold Edge Blue</v>
      </c>
      <c r="E8" s="32">
        <v>0</v>
      </c>
      <c r="F8" s="32">
        <v>0</v>
      </c>
      <c r="G8" s="33">
        <f t="shared" si="1"/>
        <v>0</v>
      </c>
      <c r="H8" s="30">
        <f t="shared" si="0"/>
        <v>24</v>
      </c>
      <c r="I8" s="30">
        <f t="shared" si="2"/>
        <v>100</v>
      </c>
      <c r="J8" s="37" t="str">
        <f>VLOOKUP($A8,Area!$A:$I,9,FALSE)</f>
        <v>Y</v>
      </c>
      <c r="K8" s="36">
        <f t="shared" si="3"/>
        <v>0</v>
      </c>
      <c r="L8" s="34">
        <f t="shared" si="4"/>
        <v>0</v>
      </c>
      <c r="M8" s="53"/>
      <c r="N8" s="53">
        <f t="shared" si="6"/>
        <v>0</v>
      </c>
      <c r="O8" s="26" t="s">
        <v>291</v>
      </c>
    </row>
    <row r="9" spans="1:15" ht="18" customHeight="1" x14ac:dyDescent="0.3">
      <c r="A9" s="30">
        <v>175</v>
      </c>
      <c r="B9" s="31" t="str">
        <f>VLOOKUP($A9,Area!$A:$G,6,FALSE)</f>
        <v>Abby Read</v>
      </c>
      <c r="C9" s="31" t="str">
        <f>VLOOKUP($A9,Area!$A:$G,7,FALSE)</f>
        <v>Billy McRoy</v>
      </c>
      <c r="D9" s="31" t="str">
        <f>VLOOKUP($A9,Area!$A:$G,3,FALSE)</f>
        <v>Kings Leaze Orange</v>
      </c>
      <c r="E9" s="32">
        <v>185.5</v>
      </c>
      <c r="F9" s="32">
        <v>53</v>
      </c>
      <c r="G9" s="33">
        <f t="shared" si="1"/>
        <v>0.66249999999999998</v>
      </c>
      <c r="H9" s="30">
        <f t="shared" si="0"/>
        <v>13</v>
      </c>
      <c r="I9" s="30">
        <f t="shared" si="2"/>
        <v>13</v>
      </c>
      <c r="J9" s="37" t="str">
        <f>VLOOKUP($A9,Area!$A:$I,9,FALSE)</f>
        <v>Y</v>
      </c>
      <c r="K9" s="36">
        <f t="shared" si="3"/>
        <v>185.50005300000001</v>
      </c>
      <c r="L9" s="34">
        <f t="shared" si="4"/>
        <v>185.50005300000001</v>
      </c>
      <c r="M9" s="53">
        <f t="shared" si="5"/>
        <v>0.66249999999999998</v>
      </c>
      <c r="N9" s="53">
        <f t="shared" si="6"/>
        <v>0.66249999999999998</v>
      </c>
    </row>
    <row r="10" spans="1:15" ht="18" customHeight="1" x14ac:dyDescent="0.3">
      <c r="A10" s="30">
        <v>176</v>
      </c>
      <c r="B10" s="31" t="str">
        <f>VLOOKUP($A10,Area!$A:$G,6,FALSE)</f>
        <v>Mandy Lee</v>
      </c>
      <c r="C10" s="31">
        <f>VLOOKUP($A10,Area!$A:$G,7,FALSE)</f>
        <v>0</v>
      </c>
      <c r="D10" s="31" t="str">
        <f>VLOOKUP($A10,Area!$A:$G,3,FALSE)</f>
        <v>Severn Vale White</v>
      </c>
      <c r="E10" s="32">
        <v>156.5</v>
      </c>
      <c r="F10" s="32">
        <v>45</v>
      </c>
      <c r="G10" s="33">
        <f t="shared" si="1"/>
        <v>0.55892857142857144</v>
      </c>
      <c r="H10" s="30">
        <f t="shared" si="0"/>
        <v>23</v>
      </c>
      <c r="I10" s="30">
        <f t="shared" si="2"/>
        <v>23</v>
      </c>
      <c r="J10" s="37" t="str">
        <f>VLOOKUP($A10,Area!$A:$I,9,FALSE)</f>
        <v>Y</v>
      </c>
      <c r="K10" s="36">
        <f t="shared" si="3"/>
        <v>156.500045</v>
      </c>
      <c r="L10" s="34">
        <f t="shared" si="4"/>
        <v>156.500045</v>
      </c>
      <c r="M10" s="53">
        <f t="shared" si="5"/>
        <v>0.55892857142857144</v>
      </c>
      <c r="N10" s="53">
        <f t="shared" si="6"/>
        <v>0.55892857142857144</v>
      </c>
    </row>
    <row r="11" spans="1:15" ht="18" customHeight="1" x14ac:dyDescent="0.3">
      <c r="A11" s="30">
        <v>177</v>
      </c>
      <c r="B11" s="31" t="str">
        <f>VLOOKUP($A11,Area!$A:$G,6,FALSE)</f>
        <v>Charlotte Alford</v>
      </c>
      <c r="C11" s="31" t="str">
        <f>VLOOKUP($A11,Area!$A:$G,7,FALSE)</f>
        <v>Josie</v>
      </c>
      <c r="D11" s="31" t="str">
        <f>VLOOKUP($A11,Area!$A:$G,3,FALSE)</f>
        <v>Veteran Horse Blue</v>
      </c>
      <c r="E11" s="32">
        <v>192.5</v>
      </c>
      <c r="F11" s="32">
        <v>55</v>
      </c>
      <c r="G11" s="33">
        <f t="shared" si="1"/>
        <v>0.6875</v>
      </c>
      <c r="H11" s="30">
        <f t="shared" si="0"/>
        <v>5</v>
      </c>
      <c r="I11" s="30">
        <f t="shared" si="2"/>
        <v>5</v>
      </c>
      <c r="J11" s="37" t="str">
        <f>VLOOKUP($A11,Area!$A:$I,9,FALSE)</f>
        <v>Y</v>
      </c>
      <c r="K11" s="36">
        <f t="shared" si="3"/>
        <v>192.500055</v>
      </c>
      <c r="L11" s="34">
        <f t="shared" si="4"/>
        <v>192.500055</v>
      </c>
      <c r="M11" s="53">
        <f t="shared" si="5"/>
        <v>0.6875</v>
      </c>
      <c r="N11" s="53">
        <f t="shared" si="6"/>
        <v>0.6875</v>
      </c>
    </row>
    <row r="12" spans="1:15" ht="18" customHeight="1" x14ac:dyDescent="0.3">
      <c r="A12" s="30">
        <v>178</v>
      </c>
      <c r="B12" s="31" t="str">
        <f>VLOOKUP($A12,Area!$A:$G,6,FALSE)</f>
        <v>Emma Hussey-Yeo</v>
      </c>
      <c r="C12" s="31">
        <f>VLOOKUP($A12,Area!$A:$G,7,FALSE)</f>
        <v>0</v>
      </c>
      <c r="D12" s="31" t="str">
        <f>VLOOKUP($A12,Area!$A:$G,3,FALSE)</f>
        <v>Berkeley Red</v>
      </c>
      <c r="E12" s="32">
        <v>167</v>
      </c>
      <c r="F12" s="32">
        <v>46</v>
      </c>
      <c r="G12" s="33">
        <f t="shared" si="1"/>
        <v>0.59642857142857142</v>
      </c>
      <c r="H12" s="30">
        <f t="shared" si="0"/>
        <v>22</v>
      </c>
      <c r="I12" s="30">
        <f t="shared" si="2"/>
        <v>22</v>
      </c>
      <c r="J12" s="37" t="str">
        <f>VLOOKUP($A12,Area!$A:$I,9,FALSE)</f>
        <v>Y</v>
      </c>
      <c r="K12" s="36">
        <f t="shared" si="3"/>
        <v>167.000046</v>
      </c>
      <c r="L12" s="34">
        <f t="shared" si="4"/>
        <v>167.000046</v>
      </c>
      <c r="M12" s="53">
        <f t="shared" si="5"/>
        <v>0.59642857142857142</v>
      </c>
      <c r="N12" s="53">
        <f t="shared" si="6"/>
        <v>0.59642857142857142</v>
      </c>
    </row>
    <row r="13" spans="1:15" ht="18" customHeight="1" x14ac:dyDescent="0.3">
      <c r="A13" s="30">
        <v>179</v>
      </c>
      <c r="B13" s="31" t="str">
        <f>VLOOKUP($A13,Area!$A:$G,6,FALSE)</f>
        <v>Julie Bush</v>
      </c>
      <c r="C13" s="31" t="str">
        <f>VLOOKUP($A13,Area!$A:$G,7,FALSE)</f>
        <v>Attychree Prince</v>
      </c>
      <c r="D13" s="31" t="str">
        <f>VLOOKUP($A13,Area!$A:$G,3,FALSE)</f>
        <v>Kennet Vale Prosecco</v>
      </c>
      <c r="E13" s="32">
        <v>209</v>
      </c>
      <c r="F13" s="32">
        <v>60</v>
      </c>
      <c r="G13" s="33">
        <f t="shared" si="1"/>
        <v>0.74642857142857144</v>
      </c>
      <c r="H13" s="30">
        <f t="shared" si="0"/>
        <v>1</v>
      </c>
      <c r="I13" s="30">
        <f t="shared" si="2"/>
        <v>1</v>
      </c>
      <c r="J13" s="37" t="str">
        <f>VLOOKUP($A13,Area!$A:$I,9,FALSE)</f>
        <v>Y</v>
      </c>
      <c r="K13" s="36">
        <f t="shared" si="3"/>
        <v>209.00005999999999</v>
      </c>
      <c r="L13" s="34">
        <f t="shared" si="4"/>
        <v>209.00005999999999</v>
      </c>
      <c r="M13" s="53">
        <f t="shared" si="5"/>
        <v>0.74642857142857144</v>
      </c>
      <c r="N13" s="53">
        <f t="shared" si="6"/>
        <v>0.74642857142857144</v>
      </c>
      <c r="O13" s="27">
        <v>1</v>
      </c>
    </row>
    <row r="14" spans="1:15" ht="18" customHeight="1" x14ac:dyDescent="0.3">
      <c r="A14" s="30">
        <v>180</v>
      </c>
      <c r="B14" s="31" t="str">
        <f>VLOOKUP($A14,Area!$A:$G,6,FALSE)</f>
        <v>Rebecca Charley</v>
      </c>
      <c r="C14" s="31" t="str">
        <f>VLOOKUP($A14,Area!$A:$G,7,FALSE)</f>
        <v>Never Call Me Madam</v>
      </c>
      <c r="D14" s="31" t="str">
        <f>VLOOKUP($A14,Area!$A:$G,3,FALSE)</f>
        <v>Frampton Diamonds</v>
      </c>
      <c r="E14" s="32">
        <v>191</v>
      </c>
      <c r="F14" s="32">
        <v>55</v>
      </c>
      <c r="G14" s="33">
        <f t="shared" si="1"/>
        <v>0.68214285714285716</v>
      </c>
      <c r="H14" s="30">
        <f t="shared" si="0"/>
        <v>7</v>
      </c>
      <c r="I14" s="30">
        <f t="shared" si="2"/>
        <v>7</v>
      </c>
      <c r="J14" s="37" t="str">
        <f>VLOOKUP($A14,Area!$A:$I,9,FALSE)</f>
        <v>Y</v>
      </c>
      <c r="K14" s="36">
        <f t="shared" si="3"/>
        <v>191.000055</v>
      </c>
      <c r="L14" s="34">
        <f t="shared" si="4"/>
        <v>191.000055</v>
      </c>
      <c r="M14" s="53">
        <f t="shared" si="5"/>
        <v>0.68214285714285716</v>
      </c>
      <c r="N14" s="53">
        <f t="shared" si="6"/>
        <v>0.68214285714285716</v>
      </c>
    </row>
    <row r="15" spans="1:15" ht="18" customHeight="1" x14ac:dyDescent="0.3">
      <c r="A15" s="30">
        <v>181</v>
      </c>
      <c r="B15" s="31" t="str">
        <f>VLOOKUP($A15,Area!$A:$G,6,FALSE)</f>
        <v>Joanna Dyer</v>
      </c>
      <c r="C15" s="31" t="str">
        <f>VLOOKUP($A15,Area!$A:$G,7,FALSE)</f>
        <v>Emerald Rose Tempest</v>
      </c>
      <c r="D15" s="31" t="str">
        <f>VLOOKUP($A15,Area!$A:$G,3,FALSE)</f>
        <v>Berkeley Blue</v>
      </c>
      <c r="E15" s="32">
        <v>192.5</v>
      </c>
      <c r="F15" s="32">
        <v>55</v>
      </c>
      <c r="G15" s="33">
        <f t="shared" si="1"/>
        <v>0.6875</v>
      </c>
      <c r="H15" s="30">
        <f t="shared" si="0"/>
        <v>5</v>
      </c>
      <c r="I15" s="30">
        <f t="shared" si="2"/>
        <v>5</v>
      </c>
      <c r="J15" s="37" t="str">
        <f>VLOOKUP($A15,Area!$A:$I,9,FALSE)</f>
        <v>Y</v>
      </c>
      <c r="K15" s="36">
        <f t="shared" si="3"/>
        <v>192.500055</v>
      </c>
      <c r="L15" s="34">
        <f t="shared" si="4"/>
        <v>192.500055</v>
      </c>
      <c r="M15" s="53">
        <f t="shared" si="5"/>
        <v>0.6875</v>
      </c>
      <c r="N15" s="53">
        <f t="shared" si="6"/>
        <v>0.6875</v>
      </c>
    </row>
    <row r="16" spans="1:15" ht="18" customHeight="1" x14ac:dyDescent="0.3">
      <c r="A16" s="30">
        <v>182</v>
      </c>
      <c r="B16" s="31" t="str">
        <f>VLOOKUP($A16,Area!$A:$G,6,FALSE)</f>
        <v>Angela Wright</v>
      </c>
      <c r="C16" s="31" t="str">
        <f>VLOOKUP($A16,Area!$A:$G,7,FALSE)</f>
        <v>Urikaine</v>
      </c>
      <c r="D16" s="31" t="str">
        <f>VLOOKUP($A16,Area!$A:$G,3,FALSE)</f>
        <v>Swindon Pink</v>
      </c>
      <c r="E16" s="32">
        <v>190</v>
      </c>
      <c r="F16" s="32">
        <v>54</v>
      </c>
      <c r="G16" s="33">
        <f t="shared" si="1"/>
        <v>0.6785714285714286</v>
      </c>
      <c r="H16" s="30">
        <f t="shared" si="0"/>
        <v>8</v>
      </c>
      <c r="I16" s="30">
        <f t="shared" si="2"/>
        <v>8</v>
      </c>
      <c r="J16" s="37" t="str">
        <f>VLOOKUP($A16,Area!$A:$I,9,FALSE)</f>
        <v>Y</v>
      </c>
      <c r="K16" s="36">
        <f t="shared" si="3"/>
        <v>190.00005400000001</v>
      </c>
      <c r="L16" s="34">
        <f t="shared" si="4"/>
        <v>190.00005400000001</v>
      </c>
      <c r="M16" s="53">
        <f t="shared" si="5"/>
        <v>0.6785714285714286</v>
      </c>
      <c r="N16" s="53">
        <f t="shared" si="6"/>
        <v>0.6785714285714286</v>
      </c>
    </row>
    <row r="17" spans="1:14" ht="18" customHeight="1" x14ac:dyDescent="0.3">
      <c r="A17" s="30">
        <v>183</v>
      </c>
      <c r="B17" s="31" t="str">
        <f>VLOOKUP($A17,Area!$A:$G,6,FALSE)</f>
        <v>Kellie Clare</v>
      </c>
      <c r="C17" s="31" t="str">
        <f>VLOOKUP($A17,Area!$A:$G,7,FALSE)</f>
        <v>Bert</v>
      </c>
      <c r="D17" s="31" t="str">
        <f>VLOOKUP($A17,Area!$A:$G,3,FALSE)</f>
        <v>Veteran Horse Red</v>
      </c>
      <c r="E17" s="32">
        <v>183.5</v>
      </c>
      <c r="F17" s="32">
        <v>53</v>
      </c>
      <c r="G17" s="33">
        <f t="shared" si="1"/>
        <v>0.65535714285714286</v>
      </c>
      <c r="H17" s="30">
        <f t="shared" si="0"/>
        <v>14</v>
      </c>
      <c r="I17" s="30">
        <f t="shared" si="2"/>
        <v>14</v>
      </c>
      <c r="J17" s="37" t="str">
        <f>VLOOKUP($A17,Area!$A:$I,9,FALSE)</f>
        <v>Y</v>
      </c>
      <c r="K17" s="36">
        <f t="shared" si="3"/>
        <v>183.50005300000001</v>
      </c>
      <c r="L17" s="34">
        <f t="shared" si="4"/>
        <v>183.50005300000001</v>
      </c>
      <c r="M17" s="53">
        <f t="shared" si="5"/>
        <v>0.65535714285714286</v>
      </c>
      <c r="N17" s="53">
        <f t="shared" si="6"/>
        <v>0.65535714285714286</v>
      </c>
    </row>
    <row r="18" spans="1:14" ht="18" customHeight="1" x14ac:dyDescent="0.3">
      <c r="A18" s="30">
        <v>184</v>
      </c>
      <c r="B18" s="31" t="str">
        <f>VLOOKUP($A18,Area!$A:$G,6,FALSE)</f>
        <v>Alison Brown</v>
      </c>
      <c r="C18" s="31">
        <f>VLOOKUP($A18,Area!$A:$G,7,FALSE)</f>
        <v>0</v>
      </c>
      <c r="D18" s="31" t="str">
        <f>VLOOKUP($A18,Area!$A:$G,3,FALSE)</f>
        <v>Severn Vale Red</v>
      </c>
      <c r="E18" s="32">
        <v>168.5</v>
      </c>
      <c r="F18" s="32">
        <v>48</v>
      </c>
      <c r="G18" s="33">
        <f t="shared" si="1"/>
        <v>0.60178571428571426</v>
      </c>
      <c r="H18" s="30">
        <f t="shared" si="0"/>
        <v>21</v>
      </c>
      <c r="I18" s="30">
        <f t="shared" si="2"/>
        <v>21</v>
      </c>
      <c r="J18" s="37" t="str">
        <f>VLOOKUP($A18,Area!$A:$I,9,FALSE)</f>
        <v>Y</v>
      </c>
      <c r="K18" s="36">
        <f t="shared" si="3"/>
        <v>168.50004799999999</v>
      </c>
      <c r="L18" s="34">
        <f t="shared" si="4"/>
        <v>168.50004799999999</v>
      </c>
      <c r="M18" s="53">
        <f t="shared" si="5"/>
        <v>0.60178571428571426</v>
      </c>
      <c r="N18" s="53">
        <f t="shared" si="6"/>
        <v>0.60178571428571426</v>
      </c>
    </row>
    <row r="19" spans="1:14" ht="18" customHeight="1" x14ac:dyDescent="0.3">
      <c r="A19" s="30">
        <v>185</v>
      </c>
      <c r="B19" s="31" t="str">
        <f>VLOOKUP($A19,Area!$A:$G,6,FALSE)</f>
        <v>Sophie Arundle</v>
      </c>
      <c r="C19" s="31" t="str">
        <f>VLOOKUP($A19,Area!$A:$G,7,FALSE)</f>
        <v>Fiocco Blue D'Amerloo</v>
      </c>
      <c r="D19" s="31" t="str">
        <f>VLOOKUP($A19,Area!$A:$G,3,FALSE)</f>
        <v>Kennet Vale Champagne</v>
      </c>
      <c r="E19" s="32">
        <v>196</v>
      </c>
      <c r="F19" s="32">
        <v>57</v>
      </c>
      <c r="G19" s="33">
        <f t="shared" si="1"/>
        <v>0.7</v>
      </c>
      <c r="H19" s="30">
        <f t="shared" si="0"/>
        <v>3</v>
      </c>
      <c r="I19" s="30">
        <f t="shared" si="2"/>
        <v>3</v>
      </c>
      <c r="J19" s="37" t="str">
        <f>VLOOKUP($A19,Area!$A:$I,9,FALSE)</f>
        <v>Y</v>
      </c>
      <c r="K19" s="36">
        <f t="shared" si="3"/>
        <v>196.000057</v>
      </c>
      <c r="L19" s="34">
        <f t="shared" si="4"/>
        <v>196.000057</v>
      </c>
      <c r="M19" s="53">
        <f t="shared" si="5"/>
        <v>0.7</v>
      </c>
      <c r="N19" s="53">
        <f t="shared" si="6"/>
        <v>0.7</v>
      </c>
    </row>
    <row r="20" spans="1:14" ht="18" customHeight="1" x14ac:dyDescent="0.3">
      <c r="A20" s="30">
        <v>186</v>
      </c>
      <c r="B20" s="31" t="str">
        <f>VLOOKUP($A20,Area!$A:$G,6,FALSE)</f>
        <v>Sue Meredith</v>
      </c>
      <c r="C20" s="31" t="str">
        <f>VLOOKUP($A20,Area!$A:$G,7,FALSE)</f>
        <v>Boo Boo Booyakasha</v>
      </c>
      <c r="D20" s="31" t="str">
        <f>VLOOKUP($A20,Area!$A:$G,3,FALSE)</f>
        <v>Berkeley White</v>
      </c>
      <c r="E20" s="32">
        <v>169.5</v>
      </c>
      <c r="F20" s="32">
        <v>48</v>
      </c>
      <c r="G20" s="33">
        <f t="shared" si="1"/>
        <v>0.60535714285714282</v>
      </c>
      <c r="H20" s="30">
        <f t="shared" si="0"/>
        <v>20</v>
      </c>
      <c r="I20" s="30">
        <f t="shared" si="2"/>
        <v>20</v>
      </c>
      <c r="J20" s="37" t="str">
        <f>VLOOKUP($A20,Area!$A:$I,9,FALSE)</f>
        <v>Y</v>
      </c>
      <c r="K20" s="36">
        <f t="shared" si="3"/>
        <v>169.50004799999999</v>
      </c>
      <c r="L20" s="34">
        <f t="shared" si="4"/>
        <v>169.50004799999999</v>
      </c>
      <c r="M20" s="53">
        <f t="shared" si="5"/>
        <v>0.60535714285714282</v>
      </c>
      <c r="N20" s="53">
        <f t="shared" si="6"/>
        <v>0.60535714285714282</v>
      </c>
    </row>
    <row r="21" spans="1:14" ht="18" customHeight="1" x14ac:dyDescent="0.3">
      <c r="A21" s="30">
        <v>187</v>
      </c>
      <c r="B21" s="31" t="str">
        <f>VLOOKUP($A21,Area!$A:$G,6,FALSE)</f>
        <v>Corrie Hart</v>
      </c>
      <c r="C21" s="31" t="str">
        <f>VLOOKUP($A21,Area!$A:$G,7,FALSE)</f>
        <v>Rebelleo</v>
      </c>
      <c r="D21" s="31" t="str">
        <f>VLOOKUP($A21,Area!$A:$G,3,FALSE)</f>
        <v>Kings Leaze Purple</v>
      </c>
      <c r="E21" s="32">
        <v>181</v>
      </c>
      <c r="F21" s="32">
        <v>52</v>
      </c>
      <c r="G21" s="33">
        <f t="shared" si="1"/>
        <v>0.64642857142857146</v>
      </c>
      <c r="H21" s="30">
        <f t="shared" si="0"/>
        <v>18</v>
      </c>
      <c r="I21" s="30">
        <f t="shared" si="2"/>
        <v>18</v>
      </c>
      <c r="J21" s="37" t="str">
        <f>VLOOKUP($A21,Area!$A:$I,9,FALSE)</f>
        <v>Y</v>
      </c>
      <c r="K21" s="36">
        <f t="shared" si="3"/>
        <v>181.00005200000001</v>
      </c>
      <c r="L21" s="34">
        <f t="shared" si="4"/>
        <v>181.00005200000001</v>
      </c>
      <c r="M21" s="53">
        <f t="shared" si="5"/>
        <v>0.64642857142857146</v>
      </c>
      <c r="N21" s="53">
        <f t="shared" si="6"/>
        <v>0.64642857142857146</v>
      </c>
    </row>
    <row r="22" spans="1:14" ht="18" customHeight="1" x14ac:dyDescent="0.3">
      <c r="A22" s="30">
        <v>188</v>
      </c>
      <c r="B22" s="31" t="str">
        <f>VLOOKUP($A22,Area!$A:$G,6,FALSE)</f>
        <v>Dana Parry</v>
      </c>
      <c r="C22" s="31" t="str">
        <f>VLOOKUP($A22,Area!$A:$G,7,FALSE)</f>
        <v>Master Ming</v>
      </c>
      <c r="D22" s="31" t="str">
        <f>VLOOKUP($A22,Area!$A:$G,3,FALSE)</f>
        <v>Frampton Amethysts</v>
      </c>
      <c r="E22" s="32">
        <v>188</v>
      </c>
      <c r="F22" s="32">
        <v>54</v>
      </c>
      <c r="G22" s="33">
        <f t="shared" si="1"/>
        <v>0.67142857142857137</v>
      </c>
      <c r="H22" s="30">
        <f t="shared" si="0"/>
        <v>11</v>
      </c>
      <c r="I22" s="30">
        <f t="shared" si="2"/>
        <v>11</v>
      </c>
      <c r="J22" s="37" t="str">
        <f>VLOOKUP($A22,Area!$A:$I,9,FALSE)</f>
        <v>Y</v>
      </c>
      <c r="K22" s="36">
        <f t="shared" si="3"/>
        <v>188.00005400000001</v>
      </c>
      <c r="L22" s="34">
        <f t="shared" si="4"/>
        <v>188.00005400000001</v>
      </c>
      <c r="M22" s="53">
        <f t="shared" si="5"/>
        <v>0.67142857142857137</v>
      </c>
      <c r="N22" s="53">
        <f t="shared" si="6"/>
        <v>0.67142857142857137</v>
      </c>
    </row>
    <row r="23" spans="1:14" ht="18" customHeight="1" x14ac:dyDescent="0.3">
      <c r="A23" s="30">
        <v>189</v>
      </c>
      <c r="B23" s="31" t="str">
        <f>VLOOKUP($A23,Area!$A:$G,6,FALSE)</f>
        <v>Sarah McMurray</v>
      </c>
      <c r="C23" s="31" t="str">
        <f>VLOOKUP($A23,Area!$A:$G,7,FALSE)</f>
        <v>Super Love</v>
      </c>
      <c r="D23" s="31" t="str">
        <f>VLOOKUP($A23,Area!$A:$G,3,FALSE)</f>
        <v>VWH</v>
      </c>
      <c r="E23" s="32">
        <v>189.5</v>
      </c>
      <c r="F23" s="32">
        <v>56</v>
      </c>
      <c r="G23" s="33">
        <f t="shared" si="1"/>
        <v>0.67678571428571432</v>
      </c>
      <c r="H23" s="30">
        <f t="shared" si="0"/>
        <v>9</v>
      </c>
      <c r="I23" s="30">
        <f t="shared" si="2"/>
        <v>9</v>
      </c>
      <c r="J23" s="37" t="str">
        <f>VLOOKUP($A23,Area!$A:$I,9,FALSE)</f>
        <v>Y</v>
      </c>
      <c r="K23" s="36">
        <f t="shared" si="3"/>
        <v>189.500056</v>
      </c>
      <c r="L23" s="34">
        <f t="shared" si="4"/>
        <v>189.500056</v>
      </c>
      <c r="M23" s="53">
        <f t="shared" si="5"/>
        <v>0.67678571428571432</v>
      </c>
      <c r="N23" s="53">
        <f t="shared" si="6"/>
        <v>0.67678571428571432</v>
      </c>
    </row>
    <row r="24" spans="1:14" ht="18" customHeight="1" x14ac:dyDescent="0.3">
      <c r="A24" s="30">
        <v>190</v>
      </c>
      <c r="B24" s="31" t="str">
        <f>VLOOKUP($A24,Area!$A:$G,6,FALSE)</f>
        <v>Helen Vitale</v>
      </c>
      <c r="C24" s="31" t="str">
        <f>VLOOKUP($A24,Area!$A:$G,7,FALSE)</f>
        <v>Harnells Erasmus</v>
      </c>
      <c r="D24" s="31" t="str">
        <f>VLOOKUP($A24,Area!$A:$G,3,FALSE)</f>
        <v>Swindon Purple</v>
      </c>
      <c r="E24" s="32">
        <v>176</v>
      </c>
      <c r="F24" s="32">
        <v>51</v>
      </c>
      <c r="G24" s="33">
        <f t="shared" si="1"/>
        <v>0.62857142857142856</v>
      </c>
      <c r="H24" s="30">
        <f t="shared" si="0"/>
        <v>19</v>
      </c>
      <c r="I24" s="30">
        <f t="shared" si="2"/>
        <v>19</v>
      </c>
      <c r="J24" s="37" t="str">
        <f>VLOOKUP($A24,Area!$A:$I,9,FALSE)</f>
        <v>Y</v>
      </c>
      <c r="K24" s="36">
        <f t="shared" si="3"/>
        <v>176.00005100000001</v>
      </c>
      <c r="L24" s="34">
        <f t="shared" si="4"/>
        <v>176.00005100000001</v>
      </c>
      <c r="M24" s="53">
        <f t="shared" si="5"/>
        <v>0.62857142857142856</v>
      </c>
      <c r="N24" s="53">
        <f t="shared" si="6"/>
        <v>0.62857142857142856</v>
      </c>
    </row>
    <row r="25" spans="1:14" ht="18" customHeight="1" x14ac:dyDescent="0.3">
      <c r="A25" s="30">
        <v>191</v>
      </c>
      <c r="B25" s="31" t="str">
        <f>VLOOKUP($A25,Area!$A:$G,6,FALSE)</f>
        <v>Sian Coles</v>
      </c>
      <c r="C25" s="31" t="str">
        <f>VLOOKUP($A25,Area!$A:$G,7,FALSE)</f>
        <v>Jareka Kebero</v>
      </c>
      <c r="D25" s="31" t="str">
        <f>VLOOKUP($A25,Area!$A:$G,3,FALSE)</f>
        <v>Severn Vale Blue</v>
      </c>
      <c r="E25" s="32">
        <v>183</v>
      </c>
      <c r="F25" s="32">
        <v>53</v>
      </c>
      <c r="G25" s="33">
        <f t="shared" si="1"/>
        <v>0.65357142857142858</v>
      </c>
      <c r="H25" s="30">
        <f t="shared" si="0"/>
        <v>16</v>
      </c>
      <c r="I25" s="30">
        <f t="shared" si="2"/>
        <v>16</v>
      </c>
      <c r="J25" s="37" t="str">
        <f>VLOOKUP($A25,Area!$A:$I,9,FALSE)</f>
        <v>Y</v>
      </c>
      <c r="K25" s="36">
        <f t="shared" si="3"/>
        <v>183.00005300000001</v>
      </c>
      <c r="L25" s="34">
        <f t="shared" si="4"/>
        <v>183.00005300000001</v>
      </c>
      <c r="M25" s="53">
        <f t="shared" si="5"/>
        <v>0.65357142857142858</v>
      </c>
      <c r="N25" s="53">
        <f t="shared" si="6"/>
        <v>0.65357142857142858</v>
      </c>
    </row>
    <row r="26" spans="1:14" ht="18" customHeight="1" x14ac:dyDescent="0.3">
      <c r="A26" s="30">
        <v>192</v>
      </c>
      <c r="B26" s="31" t="str">
        <f>VLOOKUP($A26,Area!$A:$G,6,FALSE)</f>
        <v>Renee Watkins</v>
      </c>
      <c r="C26" s="31">
        <f>VLOOKUP($A26,Area!$A:$G,7,FALSE)</f>
        <v>0</v>
      </c>
      <c r="D26" s="31" t="str">
        <f>VLOOKUP($A26,Area!$A:$G,3,FALSE)</f>
        <v>Berkeley Yellow</v>
      </c>
      <c r="E26" s="32">
        <v>183.5</v>
      </c>
      <c r="F26" s="32">
        <v>52</v>
      </c>
      <c r="G26" s="33">
        <f t="shared" si="1"/>
        <v>0.65535714285714286</v>
      </c>
      <c r="H26" s="30">
        <f t="shared" si="0"/>
        <v>15</v>
      </c>
      <c r="I26" s="30">
        <f t="shared" si="2"/>
        <v>15</v>
      </c>
      <c r="J26" s="37" t="str">
        <f>VLOOKUP($A26,Area!$A:$I,9,FALSE)</f>
        <v>Y</v>
      </c>
      <c r="K26" s="36">
        <f t="shared" si="3"/>
        <v>183.50005200000001</v>
      </c>
      <c r="L26" s="34">
        <f t="shared" si="4"/>
        <v>183.50005200000001</v>
      </c>
      <c r="M26" s="53">
        <f t="shared" si="5"/>
        <v>0.65535714285714286</v>
      </c>
      <c r="N26" s="53">
        <f t="shared" si="6"/>
        <v>0.65535714285714286</v>
      </c>
    </row>
    <row r="27" spans="1:14" ht="18" customHeight="1" x14ac:dyDescent="0.3">
      <c r="A27" s="30">
        <v>193</v>
      </c>
      <c r="B27" s="31" t="str">
        <f>VLOOKUP($A27,Area!$A:$G,6,FALSE)</f>
        <v>Chris Clark</v>
      </c>
      <c r="C27" s="31" t="str">
        <f>VLOOKUP($A27,Area!$A:$G,7,FALSE)</f>
        <v>Croesant Caradog</v>
      </c>
      <c r="D27" s="31" t="str">
        <f>VLOOKUP($A27,Area!$A:$G,3,FALSE)</f>
        <v>Cotswold Edge Red</v>
      </c>
      <c r="E27" s="32">
        <v>189.5</v>
      </c>
      <c r="F27" s="32">
        <v>54</v>
      </c>
      <c r="G27" s="33">
        <f t="shared" si="1"/>
        <v>0.67678571428571432</v>
      </c>
      <c r="H27" s="30">
        <f t="shared" si="0"/>
        <v>10</v>
      </c>
      <c r="I27" s="30">
        <f t="shared" si="2"/>
        <v>10</v>
      </c>
      <c r="J27" s="37" t="str">
        <f>VLOOKUP($A27,Area!$A:$I,9,FALSE)</f>
        <v>Y</v>
      </c>
      <c r="K27" s="36">
        <f t="shared" si="3"/>
        <v>189.50005400000001</v>
      </c>
      <c r="L27" s="34">
        <f t="shared" si="4"/>
        <v>189.50005400000001</v>
      </c>
      <c r="M27" s="53">
        <f t="shared" si="5"/>
        <v>0.67678571428571432</v>
      </c>
      <c r="N27" s="53">
        <f t="shared" si="6"/>
        <v>0.67678571428571432</v>
      </c>
    </row>
    <row r="28" spans="1:14" x14ac:dyDescent="0.3">
      <c r="M28" s="53"/>
      <c r="N28" s="53"/>
    </row>
    <row r="29" spans="1:14" x14ac:dyDescent="0.3">
      <c r="M29" s="54">
        <f>AVERAGE(M4:M27)</f>
        <v>0.66187888198757772</v>
      </c>
    </row>
    <row r="30" spans="1:14" x14ac:dyDescent="0.3">
      <c r="M30" s="54">
        <f>M29-'N27 Qualifier (32-77)'!M30</f>
        <v>2.3575310559006302E-2</v>
      </c>
    </row>
  </sheetData>
  <pageMargins left="0.51181102362204722" right="0.51181102362204722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Area</vt:lpstr>
      <vt:lpstr>Warm Up</vt:lpstr>
      <vt:lpstr>Times</vt:lpstr>
      <vt:lpstr>P13 Warm Up</vt:lpstr>
      <vt:lpstr>P2 Qualifier (118-143)</vt:lpstr>
      <vt:lpstr>P2 Qualifier (144-169)</vt:lpstr>
      <vt:lpstr>N24 Warm Up</vt:lpstr>
      <vt:lpstr>N27 Qualifier (32-77)</vt:lpstr>
      <vt:lpstr>N27 Qualifier (170-193)</vt:lpstr>
      <vt:lpstr>Teams</vt:lpstr>
      <vt:lpstr>'N27 Qualifier (170-193)'!Print_Area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ptl91064</dc:creator>
  <cp:lastModifiedBy>Jo</cp:lastModifiedBy>
  <cp:lastPrinted>2016-11-12T16:12:22Z</cp:lastPrinted>
  <dcterms:created xsi:type="dcterms:W3CDTF">2016-11-02T22:14:30Z</dcterms:created>
  <dcterms:modified xsi:type="dcterms:W3CDTF">2016-11-12T16:27:04Z</dcterms:modified>
</cp:coreProperties>
</file>