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9DE9DC4-778F-490B-86AA-5048ECD1FC1C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Results" sheetId="1" r:id="rId1"/>
    <sheet name="85cm" sheetId="2" r:id="rId2"/>
    <sheet name="85cm overall" sheetId="4" r:id="rId3"/>
    <sheet name="75cm" sheetId="3" r:id="rId4"/>
    <sheet name="75cm overall" sheetId="5" r:id="rId5"/>
  </sheets>
  <externalReferences>
    <externalReference r:id="rId6"/>
  </externalReferences>
  <definedNames>
    <definedName name="_xlnm._FilterDatabase" localSheetId="1" hidden="1">'85cm'!$A$1:$M$50</definedName>
    <definedName name="_xlnm._FilterDatabase" localSheetId="0" hidden="1">Results!$A$4:$T$80</definedName>
    <definedName name="_xlnm.Print_Area" localSheetId="0">Results!$A$1:$R$36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2" l="1"/>
  <c r="G38" i="3"/>
  <c r="P6" i="1"/>
  <c r="P7" i="1"/>
  <c r="P8" i="1"/>
  <c r="S5" i="1"/>
  <c r="P9" i="1"/>
  <c r="P10" i="1"/>
  <c r="P11" i="1"/>
  <c r="S9" i="1"/>
  <c r="P13" i="1"/>
  <c r="P14" i="1"/>
  <c r="P15" i="1"/>
  <c r="S13" i="1"/>
  <c r="P17" i="1"/>
  <c r="P18" i="1"/>
  <c r="P20" i="1"/>
  <c r="S17" i="1"/>
  <c r="P21" i="1"/>
  <c r="P22" i="1"/>
  <c r="P24" i="1"/>
  <c r="S21" i="1"/>
  <c r="P25" i="1"/>
  <c r="P26" i="1"/>
  <c r="P28" i="1"/>
  <c r="S25" i="1"/>
  <c r="P27" i="1"/>
  <c r="P30" i="1"/>
  <c r="P32" i="1"/>
  <c r="P31" i="1"/>
  <c r="S29" i="1"/>
  <c r="P33" i="1"/>
  <c r="P34" i="1"/>
  <c r="P36" i="1"/>
  <c r="S33" i="1"/>
  <c r="P37" i="1"/>
  <c r="P38" i="1"/>
  <c r="P39" i="1"/>
  <c r="S37" i="1"/>
  <c r="P41" i="1"/>
  <c r="P43" i="1"/>
  <c r="P44" i="1"/>
  <c r="S41" i="1"/>
  <c r="P45" i="1"/>
  <c r="P46" i="1"/>
  <c r="P47" i="1"/>
  <c r="S45" i="1"/>
  <c r="P50" i="1"/>
  <c r="P51" i="1"/>
  <c r="P52" i="1"/>
  <c r="S49" i="1"/>
  <c r="P66" i="1"/>
  <c r="P67" i="1"/>
  <c r="P68" i="1"/>
  <c r="S65" i="1"/>
  <c r="P61" i="1"/>
  <c r="P62" i="1"/>
  <c r="P64" i="1"/>
  <c r="S61" i="1"/>
  <c r="P57" i="1"/>
  <c r="P58" i="1"/>
  <c r="P59" i="1"/>
  <c r="S57" i="1"/>
  <c r="P53" i="1"/>
  <c r="P54" i="1"/>
  <c r="P55" i="1"/>
  <c r="S53" i="1"/>
  <c r="D16" i="2"/>
  <c r="E16" i="2"/>
  <c r="F16" i="2"/>
  <c r="K47" i="1"/>
  <c r="J47" i="1"/>
  <c r="D27" i="2"/>
  <c r="E27" i="2"/>
  <c r="F27" i="2"/>
  <c r="K44" i="1"/>
  <c r="J44" i="1"/>
  <c r="D3" i="2"/>
  <c r="E3" i="2"/>
  <c r="F3" i="2"/>
  <c r="K43" i="1"/>
  <c r="J43" i="1"/>
  <c r="D34" i="2"/>
  <c r="E34" i="2"/>
  <c r="F34" i="2"/>
  <c r="K40" i="1"/>
  <c r="J40" i="1"/>
  <c r="D4" i="2"/>
  <c r="E4" i="2"/>
  <c r="F4" i="2"/>
  <c r="K39" i="1"/>
  <c r="J39" i="1"/>
  <c r="D26" i="2"/>
  <c r="E26" i="2"/>
  <c r="F26" i="2"/>
  <c r="K36" i="1"/>
  <c r="J36" i="1"/>
  <c r="D23" i="2"/>
  <c r="E23" i="2"/>
  <c r="F23" i="2"/>
  <c r="K35" i="1"/>
  <c r="J35" i="1"/>
  <c r="D33" i="2"/>
  <c r="E33" i="2"/>
  <c r="F33" i="2"/>
  <c r="K32" i="1"/>
  <c r="J32" i="1"/>
  <c r="D10" i="2"/>
  <c r="E10" i="2"/>
  <c r="F10" i="2"/>
  <c r="K31" i="1"/>
  <c r="J31" i="1"/>
  <c r="D25" i="2"/>
  <c r="E25" i="2"/>
  <c r="F25" i="2"/>
  <c r="K28" i="1"/>
  <c r="J28" i="1"/>
  <c r="D19" i="2"/>
  <c r="E19" i="2"/>
  <c r="F19" i="2"/>
  <c r="K27" i="1"/>
  <c r="J27" i="1"/>
  <c r="D31" i="2"/>
  <c r="E31" i="2"/>
  <c r="F31" i="2"/>
  <c r="K24" i="1"/>
  <c r="J24" i="1"/>
  <c r="D17" i="2"/>
  <c r="E17" i="2"/>
  <c r="F17" i="2"/>
  <c r="K23" i="1"/>
  <c r="J23" i="1"/>
  <c r="D29" i="2"/>
  <c r="E29" i="2"/>
  <c r="F29" i="2"/>
  <c r="K20" i="1"/>
  <c r="J20" i="1"/>
  <c r="D18" i="2"/>
  <c r="E18" i="2"/>
  <c r="F18" i="2"/>
  <c r="K19" i="1"/>
  <c r="J19" i="1"/>
  <c r="D40" i="2"/>
  <c r="E40" i="2"/>
  <c r="F40" i="2"/>
  <c r="K16" i="1"/>
  <c r="J16" i="1"/>
  <c r="D12" i="2"/>
  <c r="E12" i="2"/>
  <c r="F12" i="2"/>
  <c r="K15" i="1"/>
  <c r="J15" i="1"/>
  <c r="D44" i="2"/>
  <c r="E44" i="2"/>
  <c r="F44" i="2"/>
  <c r="K12" i="1"/>
  <c r="J12" i="1"/>
  <c r="D13" i="2"/>
  <c r="E13" i="2"/>
  <c r="F13" i="2"/>
  <c r="K11" i="1"/>
  <c r="J11" i="1"/>
  <c r="D39" i="2"/>
  <c r="E39" i="2"/>
  <c r="F39" i="2"/>
  <c r="K8" i="1"/>
  <c r="J8" i="1"/>
  <c r="D14" i="2"/>
  <c r="E14" i="2"/>
  <c r="F14" i="2"/>
  <c r="K7" i="1"/>
  <c r="J7" i="1"/>
  <c r="D35" i="3"/>
  <c r="E35" i="3"/>
  <c r="F35" i="3"/>
  <c r="K69" i="1"/>
  <c r="D28" i="3"/>
  <c r="E28" i="3"/>
  <c r="F28" i="3"/>
  <c r="K66" i="1"/>
  <c r="D13" i="3"/>
  <c r="E13" i="3"/>
  <c r="F13" i="3"/>
  <c r="K65" i="1"/>
  <c r="D27" i="3"/>
  <c r="E27" i="3"/>
  <c r="F27" i="3"/>
  <c r="K62" i="1"/>
  <c r="D11" i="3"/>
  <c r="E11" i="3"/>
  <c r="F11" i="3"/>
  <c r="K61" i="1"/>
  <c r="D33" i="3"/>
  <c r="E33" i="3"/>
  <c r="F33" i="3"/>
  <c r="K58" i="1"/>
  <c r="D6" i="3"/>
  <c r="E6" i="3"/>
  <c r="F6" i="3"/>
  <c r="K57" i="1"/>
  <c r="D25" i="3"/>
  <c r="E25" i="3"/>
  <c r="F25" i="3"/>
  <c r="K54" i="1"/>
  <c r="D3" i="3"/>
  <c r="E3" i="3"/>
  <c r="F3" i="3"/>
  <c r="K53" i="1"/>
  <c r="D32" i="3"/>
  <c r="E32" i="3"/>
  <c r="F32" i="3"/>
  <c r="K50" i="1"/>
  <c r="I49" i="1"/>
  <c r="D17" i="3"/>
  <c r="E17" i="3"/>
  <c r="F17" i="3"/>
  <c r="K49" i="1"/>
  <c r="D34" i="3"/>
  <c r="E34" i="3"/>
  <c r="F34" i="3"/>
  <c r="K46" i="1"/>
  <c r="D15" i="3"/>
  <c r="E15" i="3"/>
  <c r="F15" i="3"/>
  <c r="K45" i="1"/>
  <c r="D30" i="3"/>
  <c r="E30" i="3"/>
  <c r="F30" i="3"/>
  <c r="K42" i="1"/>
  <c r="D7" i="3"/>
  <c r="E7" i="3"/>
  <c r="F7" i="3"/>
  <c r="K41" i="1"/>
  <c r="D24" i="3"/>
  <c r="E24" i="3"/>
  <c r="F24" i="3"/>
  <c r="K38" i="1"/>
  <c r="D4" i="3"/>
  <c r="E4" i="3"/>
  <c r="F4" i="3"/>
  <c r="K37" i="1"/>
  <c r="D21" i="3"/>
  <c r="E21" i="3"/>
  <c r="F21" i="3"/>
  <c r="K34" i="1"/>
  <c r="D10" i="3"/>
  <c r="E10" i="3"/>
  <c r="F10" i="3"/>
  <c r="K33" i="1"/>
  <c r="D29" i="3"/>
  <c r="E29" i="3"/>
  <c r="F29" i="3"/>
  <c r="K30" i="1"/>
  <c r="D12" i="3"/>
  <c r="E12" i="3"/>
  <c r="F12" i="3"/>
  <c r="K29" i="1"/>
  <c r="D26" i="3"/>
  <c r="E26" i="3"/>
  <c r="F26" i="3"/>
  <c r="K26" i="1"/>
  <c r="D5" i="3"/>
  <c r="E5" i="3"/>
  <c r="F5" i="3"/>
  <c r="K25" i="1"/>
  <c r="D20" i="3"/>
  <c r="E20" i="3"/>
  <c r="F20" i="3"/>
  <c r="K22" i="1"/>
  <c r="D9" i="3"/>
  <c r="E9" i="3"/>
  <c r="F9" i="3"/>
  <c r="K21" i="1"/>
  <c r="D31" i="3"/>
  <c r="E31" i="3"/>
  <c r="F31" i="3"/>
  <c r="K18" i="1"/>
  <c r="D8" i="3"/>
  <c r="E8" i="3"/>
  <c r="F8" i="3"/>
  <c r="K17" i="1"/>
  <c r="D19" i="3"/>
  <c r="E19" i="3"/>
  <c r="F19" i="3"/>
  <c r="K14" i="1"/>
  <c r="D2" i="3"/>
  <c r="E2" i="3"/>
  <c r="F2" i="3"/>
  <c r="K13" i="1"/>
  <c r="D23" i="3"/>
  <c r="E23" i="3"/>
  <c r="F23" i="3"/>
  <c r="K10" i="1"/>
  <c r="D16" i="3"/>
  <c r="E16" i="3"/>
  <c r="F16" i="3"/>
  <c r="K9" i="1"/>
  <c r="D22" i="3"/>
  <c r="E22" i="3"/>
  <c r="F22" i="3"/>
  <c r="K6" i="1"/>
  <c r="D14" i="3"/>
  <c r="E14" i="3"/>
  <c r="F14" i="3"/>
  <c r="K5" i="1"/>
  <c r="J69" i="1"/>
  <c r="J66" i="1"/>
  <c r="J65" i="1"/>
  <c r="J62" i="1"/>
  <c r="J61" i="1"/>
  <c r="J58" i="1"/>
  <c r="J57" i="1"/>
  <c r="J54" i="1"/>
  <c r="J53" i="1"/>
  <c r="J50" i="1"/>
  <c r="J49" i="1"/>
  <c r="J46" i="1"/>
  <c r="J45" i="1"/>
  <c r="J42" i="1"/>
  <c r="J41" i="1"/>
  <c r="J38" i="1"/>
  <c r="J37" i="1"/>
  <c r="J34" i="1"/>
  <c r="J33" i="1"/>
  <c r="J30" i="1"/>
  <c r="J29" i="1"/>
  <c r="J26" i="1"/>
  <c r="J25" i="1"/>
  <c r="J22" i="1"/>
  <c r="J21" i="1"/>
  <c r="J18" i="1"/>
  <c r="J17" i="1"/>
  <c r="J14" i="1"/>
  <c r="J13" i="1"/>
  <c r="J10" i="1"/>
  <c r="J9" i="1"/>
  <c r="J6" i="1"/>
  <c r="J5" i="1"/>
  <c r="G39" i="3"/>
  <c r="G22" i="3"/>
  <c r="H22" i="3"/>
  <c r="N6" i="1"/>
  <c r="O6" i="1"/>
  <c r="M22" i="3"/>
  <c r="B9" i="5"/>
  <c r="Q6" i="1"/>
  <c r="G35" i="3"/>
  <c r="H35" i="3"/>
  <c r="N69" i="1"/>
  <c r="G28" i="3"/>
  <c r="H28" i="3"/>
  <c r="N66" i="1"/>
  <c r="G13" i="3"/>
  <c r="H13" i="3"/>
  <c r="N65" i="1"/>
  <c r="G27" i="3"/>
  <c r="H27" i="3"/>
  <c r="N62" i="1"/>
  <c r="G11" i="3"/>
  <c r="H11" i="3"/>
  <c r="N61" i="1"/>
  <c r="G33" i="3"/>
  <c r="H33" i="3"/>
  <c r="N58" i="1"/>
  <c r="G6" i="3"/>
  <c r="H6" i="3"/>
  <c r="N57" i="1"/>
  <c r="G25" i="3"/>
  <c r="H25" i="3"/>
  <c r="N54" i="1"/>
  <c r="G3" i="3"/>
  <c r="H3" i="3"/>
  <c r="N53" i="1"/>
  <c r="G32" i="3"/>
  <c r="H32" i="3"/>
  <c r="N50" i="1"/>
  <c r="N49" i="1"/>
  <c r="G34" i="3"/>
  <c r="H34" i="3"/>
  <c r="N46" i="1"/>
  <c r="G15" i="3"/>
  <c r="H15" i="3"/>
  <c r="N45" i="1"/>
  <c r="G30" i="3"/>
  <c r="H30" i="3"/>
  <c r="N42" i="1"/>
  <c r="G7" i="3"/>
  <c r="H7" i="3"/>
  <c r="N41" i="1"/>
  <c r="G24" i="3"/>
  <c r="H24" i="3"/>
  <c r="N38" i="1"/>
  <c r="G4" i="3"/>
  <c r="H4" i="3"/>
  <c r="N37" i="1"/>
  <c r="G21" i="3"/>
  <c r="H21" i="3"/>
  <c r="N34" i="1"/>
  <c r="G10" i="3"/>
  <c r="H10" i="3"/>
  <c r="N33" i="1"/>
  <c r="G29" i="3"/>
  <c r="H29" i="3"/>
  <c r="N30" i="1"/>
  <c r="G12" i="3"/>
  <c r="H12" i="3"/>
  <c r="N29" i="1"/>
  <c r="G26" i="3"/>
  <c r="H26" i="3"/>
  <c r="N26" i="1"/>
  <c r="G5" i="3"/>
  <c r="H5" i="3"/>
  <c r="N25" i="1"/>
  <c r="G20" i="3"/>
  <c r="H20" i="3"/>
  <c r="N22" i="1"/>
  <c r="G9" i="3"/>
  <c r="H9" i="3"/>
  <c r="N21" i="1"/>
  <c r="G31" i="3"/>
  <c r="H31" i="3"/>
  <c r="N18" i="1"/>
  <c r="G8" i="3"/>
  <c r="H8" i="3"/>
  <c r="N17" i="1"/>
  <c r="G19" i="3"/>
  <c r="H19" i="3"/>
  <c r="N14" i="1"/>
  <c r="G2" i="3"/>
  <c r="H2" i="3"/>
  <c r="N13" i="1"/>
  <c r="G23" i="3"/>
  <c r="H23" i="3"/>
  <c r="N10" i="1"/>
  <c r="G16" i="3"/>
  <c r="H16" i="3"/>
  <c r="N9" i="1"/>
  <c r="M5" i="1"/>
  <c r="G14" i="3"/>
  <c r="H14" i="3"/>
  <c r="N5" i="1"/>
  <c r="R53" i="1"/>
  <c r="R54" i="1"/>
  <c r="R55" i="1"/>
  <c r="O54" i="1"/>
  <c r="R46" i="1"/>
  <c r="R45" i="1"/>
  <c r="R47" i="1"/>
  <c r="R41" i="1"/>
  <c r="R43" i="1"/>
  <c r="R44" i="1"/>
  <c r="R37" i="1"/>
  <c r="R38" i="1"/>
  <c r="R39" i="1"/>
  <c r="R34" i="1"/>
  <c r="R33" i="1"/>
  <c r="R36" i="1"/>
  <c r="R29" i="1"/>
  <c r="R30" i="1"/>
  <c r="R32" i="1"/>
  <c r="R22" i="1"/>
  <c r="R21" i="1"/>
  <c r="R24" i="1"/>
  <c r="R18" i="1"/>
  <c r="R17" i="1"/>
  <c r="R20" i="1"/>
  <c r="R6" i="1"/>
  <c r="D28" i="2"/>
  <c r="D30" i="2"/>
  <c r="D32" i="2"/>
  <c r="D35" i="2"/>
  <c r="D36" i="2"/>
  <c r="D37" i="2"/>
  <c r="D38" i="2"/>
  <c r="D45" i="2"/>
  <c r="F49" i="2"/>
  <c r="D2" i="2"/>
  <c r="D5" i="2"/>
  <c r="D6" i="2"/>
  <c r="D7" i="2"/>
  <c r="D8" i="2"/>
  <c r="D9" i="2"/>
  <c r="D11" i="2"/>
  <c r="D15" i="2"/>
  <c r="P69" i="1"/>
  <c r="P65" i="1"/>
  <c r="P49" i="1"/>
  <c r="P42" i="1"/>
  <c r="P29" i="1"/>
  <c r="P5" i="1"/>
  <c r="P80" i="1"/>
  <c r="P79" i="1"/>
  <c r="P78" i="1"/>
  <c r="P77" i="1"/>
  <c r="P76" i="1"/>
  <c r="P75" i="1"/>
  <c r="P74" i="1"/>
  <c r="P73" i="1"/>
  <c r="P72" i="1"/>
  <c r="P71" i="1"/>
  <c r="P70" i="1"/>
  <c r="P63" i="1"/>
  <c r="P60" i="1"/>
  <c r="P56" i="1"/>
  <c r="P48" i="1"/>
  <c r="P40" i="1"/>
  <c r="P35" i="1"/>
  <c r="P23" i="1"/>
  <c r="P19" i="1"/>
  <c r="P16" i="1"/>
  <c r="P12" i="1"/>
  <c r="R76" i="1"/>
  <c r="D41" i="2"/>
  <c r="D20" i="2"/>
  <c r="F50" i="2"/>
  <c r="J8" i="2"/>
  <c r="K8" i="2"/>
  <c r="L8" i="2"/>
  <c r="G8" i="2"/>
  <c r="M8" i="2"/>
  <c r="B25" i="4"/>
  <c r="Q76" i="1"/>
  <c r="O76" i="1"/>
  <c r="E8" i="2"/>
  <c r="F8" i="2"/>
  <c r="H8" i="2"/>
  <c r="N76" i="1"/>
  <c r="R75" i="1"/>
  <c r="E38" i="2"/>
  <c r="F38" i="2"/>
  <c r="G38" i="2"/>
  <c r="H38" i="2"/>
  <c r="M38" i="2"/>
  <c r="B28" i="4"/>
  <c r="Q75" i="1"/>
  <c r="O75" i="1"/>
  <c r="N75" i="1"/>
  <c r="R74" i="1"/>
  <c r="E28" i="2"/>
  <c r="F28" i="2"/>
  <c r="G28" i="2"/>
  <c r="H28" i="2"/>
  <c r="M28" i="2"/>
  <c r="B12" i="4"/>
  <c r="Q74" i="1"/>
  <c r="O74" i="1"/>
  <c r="N74" i="1"/>
  <c r="R73" i="1"/>
  <c r="J15" i="2"/>
  <c r="K15" i="2"/>
  <c r="L15" i="2"/>
  <c r="G15" i="2"/>
  <c r="M15" i="2"/>
  <c r="B34" i="4"/>
  <c r="Q73" i="1"/>
  <c r="O73" i="1"/>
  <c r="E15" i="2"/>
  <c r="F15" i="2"/>
  <c r="H15" i="2"/>
  <c r="N73" i="1"/>
  <c r="R72" i="1"/>
  <c r="E37" i="2"/>
  <c r="F37" i="2"/>
  <c r="G37" i="2"/>
  <c r="H37" i="2"/>
  <c r="M37" i="2"/>
  <c r="B27" i="4"/>
  <c r="Q72" i="1"/>
  <c r="O72" i="1"/>
  <c r="N72" i="1"/>
  <c r="R71" i="1"/>
  <c r="J9" i="2"/>
  <c r="K9" i="2"/>
  <c r="L9" i="2"/>
  <c r="G9" i="2"/>
  <c r="M9" i="2"/>
  <c r="B26" i="4"/>
  <c r="Q71" i="1"/>
  <c r="O71" i="1"/>
  <c r="E9" i="2"/>
  <c r="F9" i="2"/>
  <c r="H9" i="2"/>
  <c r="N71" i="1"/>
  <c r="R70" i="1"/>
  <c r="J5" i="2"/>
  <c r="K5" i="2"/>
  <c r="L5" i="2"/>
  <c r="G5" i="2"/>
  <c r="M5" i="2"/>
  <c r="B14" i="4"/>
  <c r="Q70" i="1"/>
  <c r="O70" i="1"/>
  <c r="E5" i="2"/>
  <c r="F5" i="2"/>
  <c r="H5" i="2"/>
  <c r="N70" i="1"/>
  <c r="R68" i="1"/>
  <c r="E36" i="2"/>
  <c r="F36" i="2"/>
  <c r="G36" i="2"/>
  <c r="H36" i="2"/>
  <c r="M36" i="2"/>
  <c r="B24" i="4"/>
  <c r="Q68" i="1"/>
  <c r="O68" i="1"/>
  <c r="N68" i="1"/>
  <c r="R67" i="1"/>
  <c r="J11" i="2"/>
  <c r="K11" i="2"/>
  <c r="L11" i="2"/>
  <c r="G11" i="2"/>
  <c r="M11" i="2"/>
  <c r="B30" i="4"/>
  <c r="Q67" i="1"/>
  <c r="O67" i="1"/>
  <c r="E11" i="2"/>
  <c r="F11" i="2"/>
  <c r="H11" i="2"/>
  <c r="N67" i="1"/>
  <c r="R64" i="1"/>
  <c r="E32" i="2"/>
  <c r="F32" i="2"/>
  <c r="G32" i="2"/>
  <c r="H32" i="2"/>
  <c r="M32" i="2"/>
  <c r="B19" i="4"/>
  <c r="Q64" i="1"/>
  <c r="O64" i="1"/>
  <c r="N64" i="1"/>
  <c r="R63" i="1"/>
  <c r="B4" i="4"/>
  <c r="Q63" i="1"/>
  <c r="O63" i="1"/>
  <c r="E20" i="2"/>
  <c r="N63" i="1"/>
  <c r="R60" i="1"/>
  <c r="E45" i="2"/>
  <c r="F45" i="2"/>
  <c r="G45" i="2"/>
  <c r="B2" i="4"/>
  <c r="Q60" i="1"/>
  <c r="O60" i="1"/>
  <c r="N60" i="1"/>
  <c r="R59" i="1"/>
  <c r="J6" i="2"/>
  <c r="K6" i="2"/>
  <c r="L6" i="2"/>
  <c r="G6" i="2"/>
  <c r="M6" i="2"/>
  <c r="B15" i="4"/>
  <c r="Q59" i="1"/>
  <c r="O59" i="1"/>
  <c r="E6" i="2"/>
  <c r="F6" i="2"/>
  <c r="H6" i="2"/>
  <c r="N59" i="1"/>
  <c r="R56" i="1"/>
  <c r="E35" i="2"/>
  <c r="F35" i="2"/>
  <c r="G35" i="2"/>
  <c r="H35" i="2"/>
  <c r="M35" i="2"/>
  <c r="B23" i="4"/>
  <c r="Q56" i="1"/>
  <c r="O56" i="1"/>
  <c r="N56" i="1"/>
  <c r="J2" i="2"/>
  <c r="K2" i="2"/>
  <c r="L2" i="2"/>
  <c r="G2" i="2"/>
  <c r="M2" i="2"/>
  <c r="B7" i="4"/>
  <c r="Q55" i="1"/>
  <c r="O55" i="1"/>
  <c r="E2" i="2"/>
  <c r="F2" i="2"/>
  <c r="H2" i="2"/>
  <c r="N55" i="1"/>
  <c r="R52" i="1"/>
  <c r="E30" i="2"/>
  <c r="F30" i="2"/>
  <c r="G30" i="2"/>
  <c r="H30" i="2"/>
  <c r="M30" i="2"/>
  <c r="B17" i="4"/>
  <c r="Q52" i="1"/>
  <c r="O52" i="1"/>
  <c r="N52" i="1"/>
  <c r="R51" i="1"/>
  <c r="J7" i="2"/>
  <c r="K7" i="2"/>
  <c r="L7" i="2"/>
  <c r="G7" i="2"/>
  <c r="M7" i="2"/>
  <c r="B20" i="4"/>
  <c r="Q51" i="1"/>
  <c r="O51" i="1"/>
  <c r="E7" i="2"/>
  <c r="F7" i="2"/>
  <c r="H7" i="2"/>
  <c r="N51" i="1"/>
  <c r="O48" i="1"/>
  <c r="E41" i="2"/>
  <c r="N48" i="1"/>
  <c r="J16" i="2"/>
  <c r="K16" i="2"/>
  <c r="L16" i="2"/>
  <c r="G16" i="2"/>
  <c r="M16" i="2"/>
  <c r="B35" i="4"/>
  <c r="Q47" i="1"/>
  <c r="O47" i="1"/>
  <c r="H16" i="2"/>
  <c r="N47" i="1"/>
  <c r="G27" i="2"/>
  <c r="H27" i="2"/>
  <c r="M27" i="2"/>
  <c r="B11" i="4"/>
  <c r="Q44" i="1"/>
  <c r="O44" i="1"/>
  <c r="N44" i="1"/>
  <c r="J3" i="2"/>
  <c r="K3" i="2"/>
  <c r="L3" i="2"/>
  <c r="G3" i="2"/>
  <c r="M3" i="2"/>
  <c r="B8" i="4"/>
  <c r="Q43" i="1"/>
  <c r="O43" i="1"/>
  <c r="H3" i="2"/>
  <c r="N43" i="1"/>
  <c r="R40" i="1"/>
  <c r="G34" i="2"/>
  <c r="H34" i="2"/>
  <c r="M34" i="2"/>
  <c r="B22" i="4"/>
  <c r="Q40" i="1"/>
  <c r="O40" i="1"/>
  <c r="N40" i="1"/>
  <c r="J4" i="2"/>
  <c r="K4" i="2"/>
  <c r="L4" i="2"/>
  <c r="G4" i="2"/>
  <c r="M4" i="2"/>
  <c r="B13" i="4"/>
  <c r="Q39" i="1"/>
  <c r="O39" i="1"/>
  <c r="H4" i="2"/>
  <c r="N39" i="1"/>
  <c r="G26" i="2"/>
  <c r="H26" i="2"/>
  <c r="M26" i="2"/>
  <c r="B10" i="4"/>
  <c r="Q36" i="1"/>
  <c r="O36" i="1"/>
  <c r="N36" i="1"/>
  <c r="R35" i="1"/>
  <c r="G23" i="2"/>
  <c r="B3" i="4"/>
  <c r="Q35" i="1"/>
  <c r="O35" i="1"/>
  <c r="N35" i="1"/>
  <c r="G33" i="2"/>
  <c r="H33" i="2"/>
  <c r="M33" i="2"/>
  <c r="B21" i="4"/>
  <c r="Q32" i="1"/>
  <c r="O32" i="1"/>
  <c r="N32" i="1"/>
  <c r="R31" i="1"/>
  <c r="J10" i="2"/>
  <c r="K10" i="2"/>
  <c r="L10" i="2"/>
  <c r="G10" i="2"/>
  <c r="M10" i="2"/>
  <c r="B29" i="4"/>
  <c r="Q31" i="1"/>
  <c r="O31" i="1"/>
  <c r="H10" i="2"/>
  <c r="N31" i="1"/>
  <c r="R28" i="1"/>
  <c r="G25" i="2"/>
  <c r="H25" i="2"/>
  <c r="M25" i="2"/>
  <c r="B9" i="4"/>
  <c r="Q28" i="1"/>
  <c r="O28" i="1"/>
  <c r="N28" i="1"/>
  <c r="R27" i="1"/>
  <c r="J19" i="2"/>
  <c r="K19" i="2"/>
  <c r="L19" i="2"/>
  <c r="G19" i="2"/>
  <c r="M19" i="2"/>
  <c r="B40" i="4"/>
  <c r="Q27" i="1"/>
  <c r="O27" i="1"/>
  <c r="H19" i="2"/>
  <c r="N27" i="1"/>
  <c r="G31" i="2"/>
  <c r="H31" i="2"/>
  <c r="M31" i="2"/>
  <c r="B18" i="4"/>
  <c r="Q24" i="1"/>
  <c r="O24" i="1"/>
  <c r="N24" i="1"/>
  <c r="R23" i="1"/>
  <c r="J17" i="2"/>
  <c r="K17" i="2"/>
  <c r="L17" i="2"/>
  <c r="G17" i="2"/>
  <c r="M17" i="2"/>
  <c r="B38" i="4"/>
  <c r="Q23" i="1"/>
  <c r="O23" i="1"/>
  <c r="H17" i="2"/>
  <c r="N23" i="1"/>
  <c r="G29" i="2"/>
  <c r="H29" i="2"/>
  <c r="M29" i="2"/>
  <c r="B16" i="4"/>
  <c r="Q20" i="1"/>
  <c r="O20" i="1"/>
  <c r="N20" i="1"/>
  <c r="R19" i="1"/>
  <c r="J18" i="2"/>
  <c r="K18" i="2"/>
  <c r="L18" i="2"/>
  <c r="G18" i="2"/>
  <c r="M18" i="2"/>
  <c r="B39" i="4"/>
  <c r="Q19" i="1"/>
  <c r="O19" i="1"/>
  <c r="H18" i="2"/>
  <c r="N19" i="1"/>
  <c r="R16" i="1"/>
  <c r="G40" i="2"/>
  <c r="H40" i="2"/>
  <c r="M40" i="2"/>
  <c r="B37" i="4"/>
  <c r="Q16" i="1"/>
  <c r="O16" i="1"/>
  <c r="N16" i="1"/>
  <c r="R15" i="1"/>
  <c r="J12" i="2"/>
  <c r="K12" i="2"/>
  <c r="L12" i="2"/>
  <c r="G12" i="2"/>
  <c r="M12" i="2"/>
  <c r="B31" i="4"/>
  <c r="Q15" i="1"/>
  <c r="O15" i="1"/>
  <c r="H12" i="2"/>
  <c r="N15" i="1"/>
  <c r="O12" i="1"/>
  <c r="N12" i="1"/>
  <c r="R11" i="1"/>
  <c r="J13" i="2"/>
  <c r="K13" i="2"/>
  <c r="L13" i="2"/>
  <c r="G13" i="2"/>
  <c r="M13" i="2"/>
  <c r="B32" i="4"/>
  <c r="Q11" i="1"/>
  <c r="O11" i="1"/>
  <c r="H13" i="2"/>
  <c r="N11" i="1"/>
  <c r="G39" i="2"/>
  <c r="H39" i="2"/>
  <c r="N8" i="1"/>
  <c r="O8" i="1"/>
  <c r="M39" i="2"/>
  <c r="B36" i="4"/>
  <c r="Q8" i="1"/>
  <c r="R8" i="1"/>
  <c r="R7" i="1"/>
  <c r="J14" i="2"/>
  <c r="K14" i="2"/>
  <c r="L14" i="2"/>
  <c r="G14" i="2"/>
  <c r="M14" i="2"/>
  <c r="B33" i="4"/>
  <c r="Q7" i="1"/>
  <c r="O7" i="1"/>
  <c r="H14" i="2"/>
  <c r="N7" i="1"/>
  <c r="R69" i="1"/>
  <c r="R66" i="1"/>
  <c r="R65" i="1"/>
  <c r="R62" i="1"/>
  <c r="R61" i="1"/>
  <c r="R58" i="1"/>
  <c r="R57" i="1"/>
  <c r="R50" i="1"/>
  <c r="R49" i="1"/>
  <c r="R42" i="1"/>
  <c r="R26" i="1"/>
  <c r="R25" i="1"/>
  <c r="R14" i="1"/>
  <c r="R13" i="1"/>
  <c r="R10" i="1"/>
  <c r="R9" i="1"/>
  <c r="R5" i="1"/>
  <c r="M35" i="3"/>
  <c r="B33" i="5"/>
  <c r="Q69" i="1"/>
  <c r="M28" i="3"/>
  <c r="B20" i="5"/>
  <c r="Q66" i="1"/>
  <c r="G40" i="3"/>
  <c r="J13" i="3"/>
  <c r="K13" i="3"/>
  <c r="L13" i="3"/>
  <c r="M13" i="3"/>
  <c r="B30" i="5"/>
  <c r="Q65" i="1"/>
  <c r="M27" i="3"/>
  <c r="B19" i="5"/>
  <c r="Q62" i="1"/>
  <c r="J11" i="3"/>
  <c r="K11" i="3"/>
  <c r="L11" i="3"/>
  <c r="M11" i="3"/>
  <c r="B28" i="5"/>
  <c r="Q61" i="1"/>
  <c r="M33" i="3"/>
  <c r="B26" i="5"/>
  <c r="Q58" i="1"/>
  <c r="J6" i="3"/>
  <c r="K6" i="3"/>
  <c r="L6" i="3"/>
  <c r="M6" i="3"/>
  <c r="B11" i="5"/>
  <c r="Q57" i="1"/>
  <c r="M25" i="3"/>
  <c r="B15" i="5"/>
  <c r="Q54" i="1"/>
  <c r="J3" i="3"/>
  <c r="K3" i="3"/>
  <c r="L3" i="3"/>
  <c r="M3" i="3"/>
  <c r="B5" i="5"/>
  <c r="Q53" i="1"/>
  <c r="M32" i="3"/>
  <c r="B25" i="5"/>
  <c r="Q50" i="1"/>
  <c r="B2" i="5"/>
  <c r="Q49" i="1"/>
  <c r="M34" i="3"/>
  <c r="B27" i="5"/>
  <c r="Q46" i="1"/>
  <c r="J15" i="3"/>
  <c r="K15" i="3"/>
  <c r="L15" i="3"/>
  <c r="M15" i="3"/>
  <c r="B31" i="5"/>
  <c r="Q45" i="1"/>
  <c r="M30" i="3"/>
  <c r="B23" i="5"/>
  <c r="Q42" i="1"/>
  <c r="J7" i="3"/>
  <c r="K7" i="3"/>
  <c r="L7" i="3"/>
  <c r="M7" i="3"/>
  <c r="B13" i="5"/>
  <c r="Q41" i="1"/>
  <c r="M24" i="3"/>
  <c r="B14" i="5"/>
  <c r="Q38" i="1"/>
  <c r="J4" i="3"/>
  <c r="K4" i="3"/>
  <c r="L4" i="3"/>
  <c r="M4" i="3"/>
  <c r="B6" i="5"/>
  <c r="Q37" i="1"/>
  <c r="M21" i="3"/>
  <c r="B10" i="5"/>
  <c r="Q34" i="1"/>
  <c r="J10" i="3"/>
  <c r="K10" i="3"/>
  <c r="L10" i="3"/>
  <c r="M10" i="3"/>
  <c r="B22" i="5"/>
  <c r="Q33" i="1"/>
  <c r="M29" i="3"/>
  <c r="B21" i="5"/>
  <c r="Q30" i="1"/>
  <c r="J12" i="3"/>
  <c r="K12" i="3"/>
  <c r="L12" i="3"/>
  <c r="M12" i="3"/>
  <c r="B29" i="5"/>
  <c r="Q29" i="1"/>
  <c r="M26" i="3"/>
  <c r="B18" i="5"/>
  <c r="Q26" i="1"/>
  <c r="J5" i="3"/>
  <c r="K5" i="3"/>
  <c r="L5" i="3"/>
  <c r="M5" i="3"/>
  <c r="B7" i="5"/>
  <c r="Q25" i="1"/>
  <c r="M20" i="3"/>
  <c r="B8" i="5"/>
  <c r="Q22" i="1"/>
  <c r="J9" i="3"/>
  <c r="K9" i="3"/>
  <c r="L9" i="3"/>
  <c r="M9" i="3"/>
  <c r="B17" i="5"/>
  <c r="Q21" i="1"/>
  <c r="M31" i="3"/>
  <c r="B24" i="5"/>
  <c r="Q18" i="1"/>
  <c r="J8" i="3"/>
  <c r="K8" i="3"/>
  <c r="L8" i="3"/>
  <c r="M8" i="3"/>
  <c r="B16" i="5"/>
  <c r="Q17" i="1"/>
  <c r="M19" i="3"/>
  <c r="B4" i="5"/>
  <c r="Q14" i="1"/>
  <c r="J2" i="3"/>
  <c r="K2" i="3"/>
  <c r="L2" i="3"/>
  <c r="M2" i="3"/>
  <c r="B3" i="5"/>
  <c r="Q13" i="1"/>
  <c r="M23" i="3"/>
  <c r="B12" i="5"/>
  <c r="Q10" i="1"/>
  <c r="J16" i="3"/>
  <c r="K16" i="3"/>
  <c r="L16" i="3"/>
  <c r="M16" i="3"/>
  <c r="B34" i="5"/>
  <c r="Q9" i="1"/>
  <c r="J14" i="3"/>
  <c r="K14" i="3"/>
  <c r="L14" i="3"/>
  <c r="L5" i="1"/>
  <c r="M14" i="3"/>
  <c r="B32" i="5"/>
  <c r="Q5" i="1"/>
  <c r="O69" i="1"/>
  <c r="O66" i="1"/>
  <c r="O65" i="1"/>
  <c r="O62" i="1"/>
  <c r="O61" i="1"/>
  <c r="O58" i="1"/>
  <c r="O57" i="1"/>
  <c r="O53" i="1"/>
  <c r="O50" i="1"/>
  <c r="O49" i="1"/>
  <c r="O46" i="1"/>
  <c r="O45" i="1"/>
  <c r="O42" i="1"/>
  <c r="O41" i="1"/>
  <c r="O38" i="1"/>
  <c r="O37" i="1"/>
  <c r="O34" i="1"/>
  <c r="O33" i="1"/>
  <c r="O30" i="1"/>
  <c r="O29" i="1"/>
  <c r="O26" i="1"/>
  <c r="O25" i="1"/>
  <c r="O22" i="1"/>
  <c r="O21" i="1"/>
  <c r="O18" i="1"/>
  <c r="O17" i="1"/>
  <c r="O14" i="1"/>
  <c r="O13" i="1"/>
  <c r="O10" i="1"/>
  <c r="O9" i="1"/>
  <c r="O5" i="1"/>
  <c r="B22" i="3"/>
  <c r="C22" i="3"/>
  <c r="B16" i="3"/>
  <c r="C16" i="3"/>
  <c r="B23" i="3"/>
  <c r="C23" i="3"/>
  <c r="B2" i="3"/>
  <c r="C2" i="3"/>
  <c r="B19" i="3"/>
  <c r="C19" i="3"/>
  <c r="B8" i="3"/>
  <c r="C8" i="3"/>
  <c r="B31" i="3"/>
  <c r="C31" i="3"/>
  <c r="B9" i="3"/>
  <c r="C9" i="3"/>
  <c r="B20" i="3"/>
  <c r="C20" i="3"/>
  <c r="B5" i="3"/>
  <c r="C5" i="3"/>
  <c r="B26" i="3"/>
  <c r="C26" i="3"/>
  <c r="B12" i="3"/>
  <c r="C12" i="3"/>
  <c r="B29" i="3"/>
  <c r="C29" i="3"/>
  <c r="B10" i="3"/>
  <c r="C10" i="3"/>
  <c r="B21" i="3"/>
  <c r="C21" i="3"/>
  <c r="B4" i="3"/>
  <c r="C4" i="3"/>
  <c r="B24" i="3"/>
  <c r="C24" i="3"/>
  <c r="B7" i="3"/>
  <c r="C7" i="3"/>
  <c r="B30" i="3"/>
  <c r="C30" i="3"/>
  <c r="B15" i="3"/>
  <c r="C15" i="3"/>
  <c r="B34" i="3"/>
  <c r="C34" i="3"/>
  <c r="B17" i="3"/>
  <c r="C17" i="3"/>
  <c r="G17" i="3"/>
  <c r="B32" i="3"/>
  <c r="C32" i="3"/>
  <c r="B3" i="3"/>
  <c r="C3" i="3"/>
  <c r="B25" i="3"/>
  <c r="C25" i="3"/>
  <c r="B6" i="3"/>
  <c r="C6" i="3"/>
  <c r="B33" i="3"/>
  <c r="C33" i="3"/>
  <c r="B11" i="3"/>
  <c r="C11" i="3"/>
  <c r="B27" i="3"/>
  <c r="C27" i="3"/>
  <c r="B13" i="3"/>
  <c r="C13" i="3"/>
  <c r="B28" i="3"/>
  <c r="C28" i="3"/>
  <c r="B35" i="3"/>
  <c r="C35" i="3"/>
  <c r="C14" i="3"/>
  <c r="B14" i="3"/>
  <c r="D21" i="2"/>
  <c r="B5" i="4"/>
  <c r="D22" i="2"/>
  <c r="B6" i="4"/>
  <c r="G44" i="2"/>
  <c r="E21" i="2"/>
  <c r="D42" i="2"/>
  <c r="E42" i="2"/>
  <c r="E22" i="2"/>
  <c r="D43" i="2"/>
  <c r="E43" i="2"/>
  <c r="B18" i="2"/>
  <c r="C18" i="2"/>
  <c r="B29" i="2"/>
  <c r="C29" i="2"/>
  <c r="B17" i="2"/>
  <c r="C17" i="2"/>
  <c r="B31" i="2"/>
  <c r="C31" i="2"/>
  <c r="B19" i="2"/>
  <c r="C19" i="2"/>
  <c r="B25" i="2"/>
  <c r="C25" i="2"/>
  <c r="B10" i="2"/>
  <c r="C10" i="2"/>
  <c r="B33" i="2"/>
  <c r="C33" i="2"/>
  <c r="B23" i="2"/>
  <c r="C23" i="2"/>
  <c r="B26" i="2"/>
  <c r="C26" i="2"/>
  <c r="B4" i="2"/>
  <c r="C4" i="2"/>
  <c r="B34" i="2"/>
  <c r="C34" i="2"/>
  <c r="B3" i="2"/>
  <c r="C3" i="2"/>
  <c r="B27" i="2"/>
  <c r="C27" i="2"/>
  <c r="B16" i="2"/>
  <c r="C16" i="2"/>
  <c r="B41" i="2"/>
  <c r="C41" i="2"/>
  <c r="B7" i="2"/>
  <c r="C7" i="2"/>
  <c r="B30" i="2"/>
  <c r="C30" i="2"/>
  <c r="B2" i="2"/>
  <c r="C2" i="2"/>
  <c r="B35" i="2"/>
  <c r="C35" i="2"/>
  <c r="B6" i="2"/>
  <c r="C6" i="2"/>
  <c r="B45" i="2"/>
  <c r="C45" i="2"/>
  <c r="B20" i="2"/>
  <c r="C20" i="2"/>
  <c r="B32" i="2"/>
  <c r="C32" i="2"/>
  <c r="B11" i="2"/>
  <c r="C11" i="2"/>
  <c r="B36" i="2"/>
  <c r="C36" i="2"/>
  <c r="B5" i="2"/>
  <c r="C5" i="2"/>
  <c r="B9" i="2"/>
  <c r="C9" i="2"/>
  <c r="B37" i="2"/>
  <c r="C37" i="2"/>
  <c r="B15" i="2"/>
  <c r="C15" i="2"/>
  <c r="B28" i="2"/>
  <c r="C28" i="2"/>
  <c r="B38" i="2"/>
  <c r="C38" i="2"/>
  <c r="B8" i="2"/>
  <c r="C8" i="2"/>
  <c r="B21" i="2"/>
  <c r="C21" i="2"/>
  <c r="B42" i="2"/>
  <c r="C42" i="2"/>
  <c r="B22" i="2"/>
  <c r="C22" i="2"/>
  <c r="B43" i="2"/>
  <c r="C43" i="2"/>
  <c r="B39" i="2"/>
  <c r="B13" i="2"/>
  <c r="B44" i="2"/>
  <c r="B12" i="2"/>
  <c r="B40" i="2"/>
  <c r="B14" i="2"/>
  <c r="C39" i="2"/>
  <c r="C13" i="2"/>
  <c r="C44" i="2"/>
  <c r="C12" i="2"/>
  <c r="C40" i="2"/>
  <c r="C14" i="2"/>
  <c r="J73" i="1"/>
  <c r="J74" i="1"/>
  <c r="J75" i="1"/>
  <c r="J76" i="1"/>
  <c r="J71" i="1"/>
  <c r="J70" i="1"/>
  <c r="J68" i="1"/>
  <c r="J67" i="1"/>
  <c r="J64" i="1"/>
  <c r="J56" i="1"/>
  <c r="J59" i="1"/>
  <c r="J60" i="1"/>
  <c r="J55" i="1"/>
  <c r="J48" i="1"/>
  <c r="J79" i="1"/>
  <c r="J78" i="1"/>
  <c r="J77" i="1"/>
  <c r="K76" i="1"/>
  <c r="K75" i="1"/>
  <c r="K74" i="1"/>
  <c r="K73" i="1"/>
  <c r="J72" i="1"/>
  <c r="K72" i="1"/>
  <c r="K71" i="1"/>
  <c r="K70" i="1"/>
  <c r="K68" i="1"/>
  <c r="K67" i="1"/>
  <c r="K64" i="1"/>
  <c r="J63" i="1"/>
  <c r="K60" i="1"/>
  <c r="K59" i="1"/>
  <c r="K56" i="1"/>
  <c r="K55" i="1"/>
  <c r="J52" i="1"/>
  <c r="K52" i="1"/>
  <c r="J51" i="1"/>
  <c r="K51" i="1"/>
</calcChain>
</file>

<file path=xl/sharedStrings.xml><?xml version="1.0" encoding="utf-8"?>
<sst xmlns="http://schemas.openxmlformats.org/spreadsheetml/2006/main" count="361" uniqueCount="209">
  <si>
    <t>Area 9 Combined Training Seniors</t>
  </si>
  <si>
    <t>RC</t>
  </si>
  <si>
    <t>Rider</t>
  </si>
  <si>
    <t>Horse</t>
  </si>
  <si>
    <t>Number</t>
  </si>
  <si>
    <t>T/Ind</t>
  </si>
  <si>
    <t>Section</t>
  </si>
  <si>
    <t>Arena</t>
  </si>
  <si>
    <t>Dressage Time</t>
  </si>
  <si>
    <t>Dressage Score</t>
  </si>
  <si>
    <t>%</t>
  </si>
  <si>
    <t xml:space="preserve"> Dressage Score</t>
  </si>
  <si>
    <t>SJ Time</t>
  </si>
  <si>
    <t>SJ Score</t>
  </si>
  <si>
    <t>Indiv Place</t>
  </si>
  <si>
    <t>Team Place</t>
  </si>
  <si>
    <t>Bath Riding Club</t>
  </si>
  <si>
    <t>Sue Huntley</t>
  </si>
  <si>
    <t>Ballyegney Boy</t>
  </si>
  <si>
    <t>Team</t>
  </si>
  <si>
    <t>Ceri Shell</t>
  </si>
  <si>
    <t>Tempoloim Magic</t>
  </si>
  <si>
    <t>E</t>
  </si>
  <si>
    <t>Toni Derrick</t>
  </si>
  <si>
    <t>An Currach Mor Piobar</t>
  </si>
  <si>
    <t>Rosie Moon</t>
  </si>
  <si>
    <t>Derricks Delight</t>
  </si>
  <si>
    <t>Bath Riding Club Blue Team</t>
  </si>
  <si>
    <t>Nicola Walsby</t>
  </si>
  <si>
    <t>Now Rumour Has It</t>
  </si>
  <si>
    <t>Debbie  Martin</t>
  </si>
  <si>
    <t>Cotswold Conjurer</t>
  </si>
  <si>
    <t>Annete Sawyer</t>
  </si>
  <si>
    <t>Roxy</t>
  </si>
  <si>
    <t>Mel Vernon</t>
  </si>
  <si>
    <t>Chaser</t>
  </si>
  <si>
    <t>RT</t>
  </si>
  <si>
    <t>Bath Riding Club Pink Team</t>
  </si>
  <si>
    <t>Kate Raynor</t>
  </si>
  <si>
    <t>Annadale Iris</t>
  </si>
  <si>
    <t>Georgina Bryce</t>
  </si>
  <si>
    <t>Startrek Wonder</t>
  </si>
  <si>
    <t>Gemma Holdway</t>
  </si>
  <si>
    <t>Alpha Delta Whiskey</t>
  </si>
  <si>
    <t>Jodie Kelly</t>
  </si>
  <si>
    <t>Duffys Lad</t>
  </si>
  <si>
    <t>Berkeley &amp; District Team 1</t>
  </si>
  <si>
    <t>Jill McFarland</t>
  </si>
  <si>
    <t>Knockanna Flash</t>
  </si>
  <si>
    <t>Sally thorne</t>
  </si>
  <si>
    <t>Caigers Cressider</t>
  </si>
  <si>
    <t>Andrew Winterton</t>
  </si>
  <si>
    <t>Taste The Flavour</t>
  </si>
  <si>
    <t>Catherine Blackmore</t>
  </si>
  <si>
    <t>Luta Ska</t>
  </si>
  <si>
    <t>Cotswold Edge Navy</t>
  </si>
  <si>
    <t>Georgina Bateman</t>
  </si>
  <si>
    <t>Little Leo</t>
  </si>
  <si>
    <t>Shelby Dowding</t>
  </si>
  <si>
    <t>Pearedown Diablo</t>
  </si>
  <si>
    <t>Leanne Fitton</t>
  </si>
  <si>
    <t>Imperial Galaxy</t>
  </si>
  <si>
    <t>Ciara McDonagh</t>
  </si>
  <si>
    <t>Woody</t>
  </si>
  <si>
    <t>Cotswold Edge White</t>
  </si>
  <si>
    <t>Emma Cornier</t>
  </si>
  <si>
    <t>Ballyphilip Lad</t>
  </si>
  <si>
    <t>Lynn Bridgeman</t>
  </si>
  <si>
    <t>Wilson</t>
  </si>
  <si>
    <t>Jess C Smith</t>
  </si>
  <si>
    <t>Beckhouse Callum</t>
  </si>
  <si>
    <t>Stephanie Carter</t>
  </si>
  <si>
    <t>TBC</t>
  </si>
  <si>
    <t>FFRC</t>
  </si>
  <si>
    <t>Elky Greenway</t>
  </si>
  <si>
    <t>Bosco</t>
  </si>
  <si>
    <t>Matilda Spievey</t>
  </si>
  <si>
    <t>Sannan Valley Orchid</t>
  </si>
  <si>
    <t>Carol Soormally</t>
  </si>
  <si>
    <t>Ekaro</t>
  </si>
  <si>
    <t>Sarah Saunders</t>
  </si>
  <si>
    <t>Granville</t>
  </si>
  <si>
    <t>Kings Leaze - Red</t>
  </si>
  <si>
    <t>Lousie Fry</t>
  </si>
  <si>
    <t>Rowdown Goldpoint</t>
  </si>
  <si>
    <t>Kay Webb</t>
  </si>
  <si>
    <t>Stillbrook Smiler</t>
  </si>
  <si>
    <t>Sarah Nicholson</t>
  </si>
  <si>
    <t>Rufas N'og</t>
  </si>
  <si>
    <t>Abbey Read</t>
  </si>
  <si>
    <t>Blackmoor Clover</t>
  </si>
  <si>
    <t>Kings Leaze - Spots</t>
  </si>
  <si>
    <t>Imogen Morgan</t>
  </si>
  <si>
    <t>Abbeyside Paddy</t>
  </si>
  <si>
    <t>Dawn Richardson</t>
  </si>
  <si>
    <t>Whitehawk Kents Gold</t>
  </si>
  <si>
    <t>Billy McLlroy</t>
  </si>
  <si>
    <t>Sarah Palmer</t>
  </si>
  <si>
    <t>Whitehawk Drifter</t>
  </si>
  <si>
    <t>Swindon &amp; District</t>
  </si>
  <si>
    <t>Nicola Davis</t>
  </si>
  <si>
    <t>Cookworthy Ransome</t>
  </si>
  <si>
    <t>Eleanor Newman</t>
  </si>
  <si>
    <t>Woodstown Beano</t>
  </si>
  <si>
    <t>Andrea Moley</t>
  </si>
  <si>
    <t>Kilcolgan Champ</t>
  </si>
  <si>
    <t>Demi Davis</t>
  </si>
  <si>
    <t>Easy Does it</t>
  </si>
  <si>
    <t>Tumpy Green</t>
  </si>
  <si>
    <t>Renee Watkins</t>
  </si>
  <si>
    <t>Moore Hill Clover</t>
  </si>
  <si>
    <t>Hannah Crump</t>
  </si>
  <si>
    <t>Jack</t>
  </si>
  <si>
    <t>Naomi Watkins</t>
  </si>
  <si>
    <t>Okehurst Double Trouble</t>
  </si>
  <si>
    <t>Vale of the White Horse - Cheetas</t>
  </si>
  <si>
    <t>Tori Creed</t>
  </si>
  <si>
    <t>Lola VIII</t>
  </si>
  <si>
    <t>Rachel Tippins</t>
  </si>
  <si>
    <t>Point Break</t>
  </si>
  <si>
    <t>Becky Scammell</t>
  </si>
  <si>
    <t>Devon Hayes Lucky Star</t>
  </si>
  <si>
    <t>Annitta Engel</t>
  </si>
  <si>
    <t>Curraghavarna Mara</t>
  </si>
  <si>
    <t>Vale of the White Horse - Lions</t>
  </si>
  <si>
    <t>Penny Hall</t>
  </si>
  <si>
    <t>The Marshmallow</t>
  </si>
  <si>
    <t>Megan Goff</t>
  </si>
  <si>
    <t>Cheeko V</t>
  </si>
  <si>
    <t>Jude Matthews</t>
  </si>
  <si>
    <t>Bendigo</t>
  </si>
  <si>
    <t>Biffy McNally</t>
  </si>
  <si>
    <t>Mr Something Special</t>
  </si>
  <si>
    <t>Vale of the White Horse - Tigers</t>
  </si>
  <si>
    <t>Penny King</t>
  </si>
  <si>
    <t>Kenmore Gold</t>
  </si>
  <si>
    <t>Angela Clark</t>
  </si>
  <si>
    <t>Helena Miller</t>
  </si>
  <si>
    <t>Fydo</t>
  </si>
  <si>
    <t>Setters Moss Cottage</t>
  </si>
  <si>
    <t>Wessex Gold - Bucks Fizz</t>
  </si>
  <si>
    <t>tbc</t>
  </si>
  <si>
    <t>Lottie Pakkin</t>
  </si>
  <si>
    <t>Koulette Surprise</t>
  </si>
  <si>
    <t>Becky Warner</t>
  </si>
  <si>
    <t>Clogherboy Dreamer</t>
  </si>
  <si>
    <t>Carla Lotman</t>
  </si>
  <si>
    <t>Limetree Cavalier</t>
  </si>
  <si>
    <t>Wessex Gold - Champagne</t>
  </si>
  <si>
    <t>Nicole Brown</t>
  </si>
  <si>
    <t>Easy Beesy</t>
  </si>
  <si>
    <t>Lucy Kexon</t>
  </si>
  <si>
    <t>Mr Dock Leaf</t>
  </si>
  <si>
    <t>Stephanie Swadden</t>
  </si>
  <si>
    <t>Pink House Lady</t>
  </si>
  <si>
    <t>Rebecca White</t>
  </si>
  <si>
    <t>Corgary Shadow</t>
  </si>
  <si>
    <t>Cotswold Edge</t>
  </si>
  <si>
    <t>Charmyn Hall</t>
  </si>
  <si>
    <t>Blaisie In Grace</t>
  </si>
  <si>
    <t>Ind</t>
  </si>
  <si>
    <t>Berkeley &amp; District Team</t>
  </si>
  <si>
    <t>Ballyduff Daithi</t>
  </si>
  <si>
    <t>Kennet Vale</t>
  </si>
  <si>
    <t>Kate Paterson</t>
  </si>
  <si>
    <t>Loughnatousa Jo</t>
  </si>
  <si>
    <t>Dora Len</t>
  </si>
  <si>
    <t>Brownscombe Fiorucci</t>
  </si>
  <si>
    <t>Kings Leaze - Blue</t>
  </si>
  <si>
    <t>Christina Ticehurst</t>
  </si>
  <si>
    <t>Tullabeg Springtime</t>
  </si>
  <si>
    <t>Avas Star</t>
  </si>
  <si>
    <t>Ruth Saunders</t>
  </si>
  <si>
    <t>Dizzy Rascal VIII</t>
  </si>
  <si>
    <t>Katie Peckham</t>
  </si>
  <si>
    <t>Mark</t>
  </si>
  <si>
    <t>VHPRC</t>
  </si>
  <si>
    <t>Tila winstone</t>
  </si>
  <si>
    <t>Leomiro</t>
  </si>
  <si>
    <t>The Full Monty</t>
  </si>
  <si>
    <t>Wessex Gold</t>
  </si>
  <si>
    <t>Wendy Lappington</t>
  </si>
  <si>
    <t>Loxley Monkey</t>
  </si>
  <si>
    <t>Lizzie</t>
  </si>
  <si>
    <t>Dear Alice</t>
  </si>
  <si>
    <t>Area 9 -2018/2019 Winter Combined Training Qualifier - SENIOR Teams</t>
  </si>
  <si>
    <t>Dressage score</t>
  </si>
  <si>
    <t>Dressage percentage (out of 190)</t>
  </si>
  <si>
    <t>CT dressage score</t>
  </si>
  <si>
    <t>SJ score</t>
  </si>
  <si>
    <t>Total score</t>
  </si>
  <si>
    <t>Team/ Ind</t>
  </si>
  <si>
    <t>placing in arena</t>
  </si>
  <si>
    <t>Average arena scores (excl highest &amp; lowest)</t>
  </si>
  <si>
    <t>Arena 2</t>
  </si>
  <si>
    <t>Arena 1</t>
  </si>
  <si>
    <t>Difference</t>
  </si>
  <si>
    <t>Dressage score with averaging</t>
  </si>
  <si>
    <t>CT score with averaging</t>
  </si>
  <si>
    <t>Averaged CT score</t>
  </si>
  <si>
    <t>Individual place</t>
  </si>
  <si>
    <t>place excl individuals</t>
  </si>
  <si>
    <t>Dressage percentage (out of 200)</t>
  </si>
  <si>
    <t>Arena placing</t>
  </si>
  <si>
    <t>CT score (arena)</t>
  </si>
  <si>
    <t>CT score (averaged)</t>
  </si>
  <si>
    <t>Arena placing excl indivs</t>
  </si>
  <si>
    <t>Note: without sheets, I have given equal scores equal placings</t>
  </si>
  <si>
    <t>Team Score (based on arena placing)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</si>
</sst>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64">
    <xf numFmtId="0" fontId="0" fillId="0" borderId="0" xfId="0"/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3" fillId="0" borderId="0" xfId="0" applyFont="1" applyFill="1"/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2" fillId="0" borderId="10" xfId="0" applyFont="1" applyBorder="1" applyAlignment="1">
      <alignment horizontal="left" vertical="center"/>
    </xf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0" fontId="0" fillId="0" borderId="10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1" xfId="0" applyFont="1" applyBorder="1" applyAlignment="1">
      <alignment horizontal="left" vertical="center"/>
    </xf>
    <xf numFmtId="0" fontId="0" fillId="0" borderId="11" xfId="0" applyBorder="1"/>
    <xf numFmtId="0" fontId="0" fillId="0" borderId="11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20" fontId="0" fillId="0" borderId="11" xfId="0" applyNumberFormat="1" applyFill="1" applyBorder="1" applyAlignment="1">
      <alignment horizontal="center"/>
    </xf>
    <xf numFmtId="0" fontId="0" fillId="0" borderId="11" xfId="0" applyBorder="1" applyAlignment="1">
      <alignment horizontal="center"/>
    </xf>
    <xf numFmtId="20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left"/>
    </xf>
    <xf numFmtId="0" fontId="2" fillId="0" borderId="0" xfId="0" applyFont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2" borderId="3" xfId="0" applyFill="1" applyBorder="1"/>
    <xf numFmtId="0" fontId="0" fillId="2" borderId="3" xfId="0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6" xfId="0" applyFill="1" applyBorder="1"/>
    <xf numFmtId="0" fontId="0" fillId="2" borderId="6" xfId="0" applyFill="1" applyBorder="1" applyAlignment="1">
      <alignment horizontal="center" vertical="center"/>
    </xf>
    <xf numFmtId="0" fontId="0" fillId="2" borderId="9" xfId="0" applyFill="1" applyBorder="1"/>
    <xf numFmtId="0" fontId="0" fillId="2" borderId="9" xfId="0" applyFill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/>
    </xf>
    <xf numFmtId="164" fontId="0" fillId="2" borderId="0" xfId="0" applyNumberForma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164" fontId="0" fillId="2" borderId="10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0" fontId="0" fillId="2" borderId="0" xfId="0" applyFill="1"/>
    <xf numFmtId="2" fontId="5" fillId="2" borderId="1" xfId="0" applyNumberFormat="1" applyFont="1" applyFill="1" applyBorder="1" applyAlignment="1">
      <alignment horizontal="center" vertical="center" wrapText="1"/>
    </xf>
    <xf numFmtId="2" fontId="0" fillId="2" borderId="11" xfId="0" applyNumberForma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2" fontId="0" fillId="2" borderId="1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3" borderId="9" xfId="0" applyFill="1" applyBorder="1"/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9" fontId="0" fillId="0" borderId="0" xfId="2" applyFont="1"/>
    <xf numFmtId="165" fontId="0" fillId="0" borderId="0" xfId="2" applyNumberFormat="1" applyFont="1"/>
    <xf numFmtId="43" fontId="0" fillId="0" borderId="0" xfId="1" applyFont="1"/>
    <xf numFmtId="43" fontId="0" fillId="0" borderId="0" xfId="0" applyNumberFormat="1"/>
    <xf numFmtId="0" fontId="0" fillId="3" borderId="1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43" fontId="0" fillId="0" borderId="0" xfId="1" applyFont="1" applyBorder="1"/>
    <xf numFmtId="0" fontId="0" fillId="0" borderId="0" xfId="0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19" xfId="0" applyBorder="1"/>
    <xf numFmtId="1" fontId="0" fillId="0" borderId="0" xfId="0" applyNumberFormat="1" applyFill="1" applyBorder="1" applyAlignment="1">
      <alignment horizontal="center"/>
    </xf>
    <xf numFmtId="1" fontId="5" fillId="0" borderId="18" xfId="0" applyNumberFormat="1" applyFont="1" applyBorder="1" applyAlignment="1">
      <alignment horizontal="center" vertical="center" wrapText="1"/>
    </xf>
    <xf numFmtId="1" fontId="6" fillId="0" borderId="20" xfId="0" applyNumberFormat="1" applyFont="1" applyBorder="1" applyAlignment="1">
      <alignment horizontal="center" vertical="center"/>
    </xf>
    <xf numFmtId="1" fontId="6" fillId="2" borderId="20" xfId="0" applyNumberFormat="1" applyFont="1" applyFill="1" applyBorder="1" applyAlignment="1">
      <alignment horizontal="center" vertical="center"/>
    </xf>
    <xf numFmtId="0" fontId="0" fillId="0" borderId="21" xfId="0" applyBorder="1"/>
    <xf numFmtId="165" fontId="0" fillId="2" borderId="11" xfId="2" applyNumberFormat="1" applyFon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center"/>
    </xf>
    <xf numFmtId="1" fontId="0" fillId="0" borderId="11" xfId="0" applyNumberFormat="1" applyFill="1" applyBorder="1" applyAlignment="1">
      <alignment horizontal="center"/>
    </xf>
    <xf numFmtId="0" fontId="0" fillId="4" borderId="11" xfId="0" applyFill="1" applyBorder="1" applyAlignment="1">
      <alignment horizontal="center" vertical="center"/>
    </xf>
    <xf numFmtId="9" fontId="0" fillId="2" borderId="11" xfId="2" applyFont="1" applyFill="1" applyBorder="1" applyAlignment="1">
      <alignment horizontal="center" vertical="center"/>
    </xf>
    <xf numFmtId="0" fontId="0" fillId="2" borderId="11" xfId="0" applyFill="1" applyBorder="1"/>
    <xf numFmtId="20" fontId="0" fillId="2" borderId="11" xfId="0" applyNumberFormat="1" applyFill="1" applyBorder="1" applyAlignment="1">
      <alignment horizontal="center" vertical="center"/>
    </xf>
    <xf numFmtId="1" fontId="6" fillId="0" borderId="22" xfId="0" applyNumberFormat="1" applyFont="1" applyBorder="1" applyAlignment="1">
      <alignment horizontal="center" vertical="center"/>
    </xf>
    <xf numFmtId="0" fontId="2" fillId="2" borderId="23" xfId="0" applyFont="1" applyFill="1" applyBorder="1" applyAlignment="1">
      <alignment horizontal="left" vertical="center"/>
    </xf>
    <xf numFmtId="165" fontId="0" fillId="2" borderId="10" xfId="2" applyNumberFormat="1" applyFont="1" applyFill="1" applyBorder="1" applyAlignment="1">
      <alignment horizontal="center" vertical="center"/>
    </xf>
    <xf numFmtId="2" fontId="0" fillId="0" borderId="10" xfId="0" applyNumberFormat="1" applyFill="1" applyBorder="1" applyAlignment="1">
      <alignment horizontal="center"/>
    </xf>
    <xf numFmtId="1" fontId="0" fillId="0" borderId="10" xfId="0" applyNumberFormat="1" applyFill="1" applyBorder="1" applyAlignment="1">
      <alignment horizontal="center"/>
    </xf>
    <xf numFmtId="1" fontId="6" fillId="2" borderId="24" xfId="0" applyNumberFormat="1" applyFont="1" applyFill="1" applyBorder="1" applyAlignment="1">
      <alignment horizontal="center" vertical="center"/>
    </xf>
    <xf numFmtId="0" fontId="0" fillId="0" borderId="25" xfId="0" applyBorder="1"/>
    <xf numFmtId="0" fontId="0" fillId="0" borderId="25" xfId="0" applyBorder="1" applyAlignment="1">
      <alignment horizontal="center" vertical="center"/>
    </xf>
    <xf numFmtId="20" fontId="0" fillId="0" borderId="25" xfId="0" applyNumberFormat="1" applyBorder="1" applyAlignment="1">
      <alignment horizontal="center" vertical="center"/>
    </xf>
    <xf numFmtId="164" fontId="0" fillId="2" borderId="25" xfId="0" applyNumberFormat="1" applyFill="1" applyBorder="1" applyAlignment="1">
      <alignment horizontal="center" vertical="center"/>
    </xf>
    <xf numFmtId="165" fontId="0" fillId="2" borderId="25" xfId="2" applyNumberFormat="1" applyFont="1" applyFill="1" applyBorder="1" applyAlignment="1">
      <alignment horizontal="center" vertical="center"/>
    </xf>
    <xf numFmtId="2" fontId="0" fillId="2" borderId="25" xfId="0" applyNumberFormat="1" applyFill="1" applyBorder="1" applyAlignment="1">
      <alignment horizontal="center" vertical="center"/>
    </xf>
    <xf numFmtId="2" fontId="0" fillId="0" borderId="25" xfId="0" applyNumberFormat="1" applyBorder="1" applyAlignment="1">
      <alignment horizontal="center"/>
    </xf>
    <xf numFmtId="0" fontId="0" fillId="2" borderId="25" xfId="0" applyFill="1" applyBorder="1" applyAlignment="1">
      <alignment horizontal="center"/>
    </xf>
    <xf numFmtId="2" fontId="0" fillId="0" borderId="25" xfId="0" applyNumberFormat="1" applyFill="1" applyBorder="1" applyAlignment="1">
      <alignment horizontal="center"/>
    </xf>
    <xf numFmtId="1" fontId="0" fillId="0" borderId="25" xfId="0" applyNumberFormat="1" applyFill="1" applyBorder="1" applyAlignment="1">
      <alignment horizontal="center"/>
    </xf>
    <xf numFmtId="0" fontId="0" fillId="0" borderId="25" xfId="0" applyBorder="1" applyAlignment="1">
      <alignment horizontal="center"/>
    </xf>
    <xf numFmtId="1" fontId="6" fillId="0" borderId="26" xfId="0" applyNumberFormat="1" applyFont="1" applyBorder="1" applyAlignment="1">
      <alignment horizontal="center" vertical="center"/>
    </xf>
    <xf numFmtId="0" fontId="0" fillId="0" borderId="27" xfId="0" applyBorder="1"/>
    <xf numFmtId="0" fontId="0" fillId="0" borderId="27" xfId="0" applyBorder="1" applyAlignment="1">
      <alignment horizontal="center" vertical="center"/>
    </xf>
    <xf numFmtId="20" fontId="0" fillId="0" borderId="27" xfId="0" applyNumberFormat="1" applyBorder="1" applyAlignment="1">
      <alignment horizontal="center" vertical="center"/>
    </xf>
    <xf numFmtId="164" fontId="0" fillId="2" borderId="27" xfId="0" applyNumberFormat="1" applyFill="1" applyBorder="1" applyAlignment="1">
      <alignment horizontal="center" vertical="center"/>
    </xf>
    <xf numFmtId="2" fontId="0" fillId="2" borderId="27" xfId="0" applyNumberFormat="1" applyFill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5" xfId="0" applyFill="1" applyBorder="1"/>
    <xf numFmtId="0" fontId="0" fillId="2" borderId="25" xfId="0" applyFill="1" applyBorder="1" applyAlignment="1">
      <alignment horizontal="center" vertical="center"/>
    </xf>
    <xf numFmtId="20" fontId="0" fillId="2" borderId="25" xfId="0" applyNumberFormat="1" applyFill="1" applyBorder="1" applyAlignment="1">
      <alignment horizontal="center" vertical="center"/>
    </xf>
    <xf numFmtId="2" fontId="0" fillId="2" borderId="25" xfId="0" applyNumberForma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2" borderId="27" xfId="0" applyFill="1" applyBorder="1"/>
    <xf numFmtId="0" fontId="0" fillId="2" borderId="27" xfId="0" applyFill="1" applyBorder="1" applyAlignment="1">
      <alignment horizontal="center" vertical="center"/>
    </xf>
    <xf numFmtId="20" fontId="0" fillId="2" borderId="27" xfId="0" applyNumberFormat="1" applyFill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2" borderId="31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32" xfId="0" applyFill="1" applyBorder="1"/>
    <xf numFmtId="0" fontId="0" fillId="2" borderId="33" xfId="0" applyFill="1" applyBorder="1"/>
    <xf numFmtId="0" fontId="0" fillId="2" borderId="34" xfId="0" applyFill="1" applyBorder="1"/>
    <xf numFmtId="0" fontId="0" fillId="0" borderId="25" xfId="0" applyFill="1" applyBorder="1"/>
    <xf numFmtId="0" fontId="0" fillId="0" borderId="25" xfId="0" applyFill="1" applyBorder="1" applyAlignment="1">
      <alignment horizontal="center"/>
    </xf>
    <xf numFmtId="164" fontId="0" fillId="0" borderId="25" xfId="0" applyNumberForma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9" fontId="0" fillId="2" borderId="27" xfId="2" applyFont="1" applyFill="1" applyBorder="1" applyAlignment="1">
      <alignment horizontal="center" vertical="center"/>
    </xf>
    <xf numFmtId="0" fontId="0" fillId="0" borderId="31" xfId="0" applyBorder="1"/>
    <xf numFmtId="0" fontId="0" fillId="0" borderId="14" xfId="0" applyBorder="1"/>
    <xf numFmtId="0" fontId="0" fillId="0" borderId="15" xfId="0" applyBorder="1"/>
    <xf numFmtId="1" fontId="6" fillId="0" borderId="24" xfId="0" applyNumberFormat="1" applyFont="1" applyBorder="1" applyAlignment="1">
      <alignment horizontal="center" vertical="center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13" xfId="0" applyBorder="1"/>
    <xf numFmtId="0" fontId="0" fillId="0" borderId="13" xfId="0" applyFill="1" applyBorder="1"/>
    <xf numFmtId="0" fontId="0" fillId="0" borderId="32" xfId="0" applyFont="1" applyFill="1" applyBorder="1"/>
    <xf numFmtId="2" fontId="0" fillId="0" borderId="27" xfId="0" applyNumberFormat="1" applyFill="1" applyBorder="1" applyAlignment="1">
      <alignment horizontal="center"/>
    </xf>
    <xf numFmtId="1" fontId="0" fillId="0" borderId="27" xfId="0" applyNumberFormat="1" applyFill="1" applyBorder="1" applyAlignment="1">
      <alignment horizontal="center"/>
    </xf>
    <xf numFmtId="0" fontId="0" fillId="3" borderId="27" xfId="0" applyFill="1" applyBorder="1"/>
    <xf numFmtId="0" fontId="0" fillId="3" borderId="27" xfId="0" applyFill="1" applyBorder="1" applyAlignment="1">
      <alignment horizontal="center" vertical="center"/>
    </xf>
    <xf numFmtId="20" fontId="0" fillId="3" borderId="27" xfId="0" applyNumberFormat="1" applyFill="1" applyBorder="1" applyAlignment="1">
      <alignment horizontal="center" vertical="center"/>
    </xf>
    <xf numFmtId="164" fontId="0" fillId="3" borderId="27" xfId="0" applyNumberFormat="1" applyFill="1" applyBorder="1" applyAlignment="1">
      <alignment horizontal="center" vertical="center"/>
    </xf>
    <xf numFmtId="2" fontId="0" fillId="3" borderId="27" xfId="0" applyNumberForma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AppData/Local/Microsoft/Windows/INetCache/Content.Outlook/J123IL0Y/2019%20Results%20Sheets/Combined%20Training%20Seni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M Scores"/>
      <sheetName val="Dressage"/>
      <sheetName val="ShowJumping"/>
      <sheetName val="75cmht90q"/>
      <sheetName val="85cm HT100Q"/>
      <sheetName val="Results"/>
    </sheetNames>
    <sheetDataSet>
      <sheetData sheetId="0" refreshError="1"/>
      <sheetData sheetId="1" refreshError="1"/>
      <sheetData sheetId="2" refreshError="1">
        <row r="5">
          <cell r="K5">
            <v>99.02</v>
          </cell>
          <cell r="L5">
            <v>5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117"/>
  <sheetViews>
    <sheetView showZeros="0" tabSelected="1" zoomScale="60" zoomScaleNormal="60" workbookViewId="0">
      <pane ySplit="4" topLeftCell="A56" activePane="bottomLeft" state="frozen"/>
      <selection activeCell="C1" sqref="C1"/>
      <selection pane="bottomLeft" activeCell="Y59" sqref="Y59:Y60"/>
    </sheetView>
  </sheetViews>
  <sheetFormatPr defaultRowHeight="15" x14ac:dyDescent="0.25"/>
  <cols>
    <col min="1" max="1" width="16.85546875" style="8" customWidth="1"/>
    <col min="2" max="2" width="20.7109375" style="2" customWidth="1"/>
    <col min="3" max="3" width="23.7109375" style="2" bestFit="1" customWidth="1"/>
    <col min="4" max="4" width="8.7109375" style="4" customWidth="1"/>
    <col min="5" max="5" width="6.28515625" style="4" bestFit="1" customWidth="1"/>
    <col min="6" max="6" width="10.5703125" style="4" customWidth="1"/>
    <col min="7" max="7" width="6.7109375" style="4" customWidth="1"/>
    <col min="8" max="8" width="10.7109375" style="4" hidden="1" customWidth="1"/>
    <col min="9" max="9" width="10.7109375" style="49" customWidth="1"/>
    <col min="10" max="10" width="10.7109375" style="40" customWidth="1"/>
    <col min="11" max="11" width="10.7109375" style="41" customWidth="1"/>
    <col min="12" max="12" width="9.140625" style="5"/>
    <col min="13" max="13" width="9.140625" style="58"/>
    <col min="14" max="17" width="12.28515625" style="83" customWidth="1"/>
    <col min="18" max="18" width="9.140625" style="6"/>
    <col min="19" max="19" width="12.5703125" style="7" customWidth="1"/>
    <col min="20" max="20" width="9.140625" style="46"/>
    <col min="21" max="16384" width="9.140625" style="7"/>
  </cols>
  <sheetData>
    <row r="2" spans="1:23" x14ac:dyDescent="0.25">
      <c r="A2" s="1" t="s">
        <v>0</v>
      </c>
      <c r="C2" s="3" t="s">
        <v>185</v>
      </c>
    </row>
    <row r="4" spans="1:23" ht="63.75" thickBot="1" x14ac:dyDescent="0.3">
      <c r="A4" s="9" t="s">
        <v>1</v>
      </c>
      <c r="B4" s="9" t="s">
        <v>2</v>
      </c>
      <c r="C4" s="9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50" t="s">
        <v>9</v>
      </c>
      <c r="J4" s="54" t="s">
        <v>10</v>
      </c>
      <c r="K4" s="56" t="s">
        <v>11</v>
      </c>
      <c r="L4" s="11" t="s">
        <v>12</v>
      </c>
      <c r="M4" s="59" t="s">
        <v>13</v>
      </c>
      <c r="N4" s="84" t="s">
        <v>204</v>
      </c>
      <c r="O4" s="84" t="s">
        <v>203</v>
      </c>
      <c r="P4" s="84" t="s">
        <v>206</v>
      </c>
      <c r="Q4" s="84" t="s">
        <v>205</v>
      </c>
      <c r="R4" s="11" t="s">
        <v>14</v>
      </c>
      <c r="S4" s="90" t="s">
        <v>208</v>
      </c>
      <c r="T4" s="11" t="s">
        <v>15</v>
      </c>
    </row>
    <row r="5" spans="1:23" ht="15.75" thickBot="1" x14ac:dyDescent="0.3">
      <c r="A5" s="63" t="s">
        <v>16</v>
      </c>
      <c r="B5" s="12" t="s">
        <v>17</v>
      </c>
      <c r="C5" s="107" t="s">
        <v>18</v>
      </c>
      <c r="D5" s="108">
        <v>50</v>
      </c>
      <c r="E5" s="108" t="s">
        <v>19</v>
      </c>
      <c r="F5" s="108">
        <v>75</v>
      </c>
      <c r="G5" s="108">
        <v>1</v>
      </c>
      <c r="H5" s="109">
        <v>0.44791666666666669</v>
      </c>
      <c r="I5" s="110">
        <v>105</v>
      </c>
      <c r="J5" s="111">
        <f>VLOOKUP(D5,'75cm'!A:E,5,FALSE)</f>
        <v>0.52500000000000002</v>
      </c>
      <c r="K5" s="112">
        <f>VLOOKUP(D5,'75cm'!A:F,6,FALSE)</f>
        <v>47.5</v>
      </c>
      <c r="L5" s="113">
        <f>[1]ShowJumping!K5</f>
        <v>99.02</v>
      </c>
      <c r="M5" s="114">
        <f>[1]ShowJumping!L5</f>
        <v>5</v>
      </c>
      <c r="N5" s="115">
        <f>VLOOKUP(D5,'75cm'!A:H,8,FALSE)</f>
        <v>52.5</v>
      </c>
      <c r="O5" s="116">
        <f>VLOOKUP(D5,'75cm'!A:I,9,FALSE)</f>
        <v>13</v>
      </c>
      <c r="P5" s="116">
        <f>VLOOKUP(D5,'75cm'!A:N,14,FALSE)</f>
        <v>14</v>
      </c>
      <c r="Q5" s="115">
        <f>VLOOKUP(D5,'75cm overall'!A:B,2,FALSE)</f>
        <v>46.495238095238093</v>
      </c>
      <c r="R5" s="130">
        <f>VLOOKUP(D5,'75cm overall'!A:C,3,FALSE)</f>
        <v>0</v>
      </c>
      <c r="S5" s="91">
        <f>P6+P7+P8</f>
        <v>25</v>
      </c>
      <c r="T5" s="65"/>
      <c r="W5" s="82"/>
    </row>
    <row r="6" spans="1:23" ht="15.75" thickBot="1" x14ac:dyDescent="0.3">
      <c r="A6" s="64"/>
      <c r="B6" s="14" t="s">
        <v>20</v>
      </c>
      <c r="C6" s="29" t="s">
        <v>21</v>
      </c>
      <c r="D6" s="97">
        <v>51</v>
      </c>
      <c r="E6" s="30" t="s">
        <v>19</v>
      </c>
      <c r="F6" s="30">
        <v>75</v>
      </c>
      <c r="G6" s="30">
        <v>2</v>
      </c>
      <c r="H6" s="34">
        <v>0.44791666666666669</v>
      </c>
      <c r="I6" s="52">
        <v>139</v>
      </c>
      <c r="J6" s="94">
        <f>VLOOKUP(D6,'75cm'!A:E,5,FALSE)</f>
        <v>0.69499999999999995</v>
      </c>
      <c r="K6" s="55">
        <f>VLOOKUP(D6,'75cm'!A:F,6,FALSE)</f>
        <v>30.500000000000004</v>
      </c>
      <c r="L6" s="33">
        <v>91.18</v>
      </c>
      <c r="M6" s="61">
        <v>0</v>
      </c>
      <c r="N6" s="95">
        <f>VLOOKUP(D6,'75cm'!A:H,8,FALSE)</f>
        <v>30.500000000000004</v>
      </c>
      <c r="O6" s="96">
        <f>VLOOKUP(D6,'75cm'!A:I,9,FALSE)</f>
        <v>3</v>
      </c>
      <c r="P6" s="96">
        <f>VLOOKUP(D6,'75cm'!A:N,14,FALSE)</f>
        <v>3</v>
      </c>
      <c r="Q6" s="95">
        <f>VLOOKUP(D6,'75cm overall'!A:B,2,FALSE)</f>
        <v>30.500000000000004</v>
      </c>
      <c r="R6" s="131">
        <f>VLOOKUP(D6,'75cm overall'!A:C,3,FALSE)</f>
        <v>0</v>
      </c>
      <c r="S6" s="91"/>
      <c r="T6" s="65"/>
      <c r="W6" s="82"/>
    </row>
    <row r="7" spans="1:23" ht="15.75" thickBot="1" x14ac:dyDescent="0.3">
      <c r="A7" s="64"/>
      <c r="B7" s="14" t="s">
        <v>23</v>
      </c>
      <c r="C7" s="29" t="s">
        <v>24</v>
      </c>
      <c r="D7" s="30">
        <v>52</v>
      </c>
      <c r="E7" s="30" t="s">
        <v>19</v>
      </c>
      <c r="F7" s="30">
        <v>85</v>
      </c>
      <c r="G7" s="30">
        <v>1</v>
      </c>
      <c r="H7" s="34">
        <v>0.55208333333333337</v>
      </c>
      <c r="I7" s="52">
        <v>108</v>
      </c>
      <c r="J7" s="98">
        <f>VLOOKUP(D7,'85cm'!A:E,5,FALSE)</f>
        <v>0.56842105263157894</v>
      </c>
      <c r="K7" s="55">
        <f>VLOOKUP(D7,'85cm'!A:F,6,FALSE)</f>
        <v>43.15789473684211</v>
      </c>
      <c r="L7" s="33">
        <v>68.739999999999995</v>
      </c>
      <c r="M7" s="61">
        <v>4</v>
      </c>
      <c r="N7" s="95">
        <f>VLOOKUP(D7,'85cm'!A:H,8,FALSE)</f>
        <v>47.15789473684211</v>
      </c>
      <c r="O7" s="96">
        <f>VLOOKUP(D7,'85cm'!A:I,9,FALSE)</f>
        <v>13</v>
      </c>
      <c r="P7" s="96">
        <f>VLOOKUP(D7,'85cm'!A:N,14,FALSE)</f>
        <v>10</v>
      </c>
      <c r="Q7" s="95">
        <f>VLOOKUP(D7,'85cm overall'!A:B,2,FALSE)</f>
        <v>43.558823529411754</v>
      </c>
      <c r="R7" s="131">
        <f>VLOOKUP(D7,'85cm overall'!A:C,3,FALSE)</f>
        <v>0</v>
      </c>
      <c r="S7" s="91"/>
      <c r="T7" s="65"/>
      <c r="W7" s="82"/>
    </row>
    <row r="8" spans="1:23" ht="15.75" thickBot="1" x14ac:dyDescent="0.3">
      <c r="A8" s="66"/>
      <c r="B8" s="17" t="s">
        <v>25</v>
      </c>
      <c r="C8" s="119" t="s">
        <v>26</v>
      </c>
      <c r="D8" s="120">
        <v>53</v>
      </c>
      <c r="E8" s="120" t="s">
        <v>19</v>
      </c>
      <c r="F8" s="120">
        <v>85</v>
      </c>
      <c r="G8" s="120">
        <v>2</v>
      </c>
      <c r="H8" s="121">
        <v>0.55208333333333337</v>
      </c>
      <c r="I8" s="122">
        <v>124</v>
      </c>
      <c r="J8" s="146">
        <f>VLOOKUP(D8,'85cm'!A:E,5,FALSE)</f>
        <v>0.65263157894736845</v>
      </c>
      <c r="K8" s="123">
        <f>VLOOKUP(D8,'85cm'!A:F,6,FALSE)</f>
        <v>34.736842105263158</v>
      </c>
      <c r="L8" s="124">
        <v>78.5</v>
      </c>
      <c r="M8" s="125">
        <v>12</v>
      </c>
      <c r="N8" s="157">
        <f>VLOOKUP(D8,'85cm'!A:H,8,FALSE)</f>
        <v>46.736842105263158</v>
      </c>
      <c r="O8" s="158">
        <f>VLOOKUP(D8,'85cm'!A:I,9,FALSE)</f>
        <v>15</v>
      </c>
      <c r="P8" s="158">
        <f>VLOOKUP(D8,'85cm'!A:N,14,FALSE)</f>
        <v>12</v>
      </c>
      <c r="Q8" s="157">
        <f>VLOOKUP(D8,'85cm overall'!A:B,2,FALSE)</f>
        <v>46.736842105263158</v>
      </c>
      <c r="R8" s="135">
        <f>VLOOKUP(D8,'85cm overall'!A:C,3,FALSE)</f>
        <v>0</v>
      </c>
      <c r="S8" s="91"/>
      <c r="T8" s="65"/>
      <c r="W8" s="82"/>
    </row>
    <row r="9" spans="1:23" ht="15.75" thickBot="1" x14ac:dyDescent="0.3">
      <c r="A9" s="145" t="s">
        <v>27</v>
      </c>
      <c r="B9" s="147" t="s">
        <v>28</v>
      </c>
      <c r="C9" s="151" t="s">
        <v>29</v>
      </c>
      <c r="D9" s="108">
        <v>54</v>
      </c>
      <c r="E9" s="108" t="s">
        <v>19</v>
      </c>
      <c r="F9" s="108">
        <v>75</v>
      </c>
      <c r="G9" s="108">
        <v>1</v>
      </c>
      <c r="H9" s="109">
        <v>0.45208333333333334</v>
      </c>
      <c r="I9" s="110">
        <v>122</v>
      </c>
      <c r="J9" s="111">
        <f>VLOOKUP(D9,'75cm'!A:E,5,FALSE)</f>
        <v>0.61</v>
      </c>
      <c r="K9" s="112">
        <f>VLOOKUP(D9,'75cm'!A:F,6,FALSE)</f>
        <v>39</v>
      </c>
      <c r="L9" s="113">
        <v>129.38999999999999</v>
      </c>
      <c r="M9" s="114">
        <v>43</v>
      </c>
      <c r="N9" s="115">
        <f>VLOOKUP(D9,'75cm'!A:H,8,FALSE)</f>
        <v>82</v>
      </c>
      <c r="O9" s="116">
        <f>VLOOKUP(D9,'75cm'!A:I,9,FALSE)</f>
        <v>15</v>
      </c>
      <c r="P9" s="116">
        <f>VLOOKUP(D9,'75cm'!A:N,14,FALSE)</f>
        <v>15</v>
      </c>
      <c r="Q9" s="115">
        <f>VLOOKUP(D9,'75cm overall'!A:B,2,FALSE)</f>
        <v>75.995238095238079</v>
      </c>
      <c r="R9" s="117">
        <f>VLOOKUP(D9,'75cm overall'!A:C,3,FALSE)</f>
        <v>0</v>
      </c>
      <c r="S9" s="118">
        <f>P9+P10+P11</f>
        <v>29</v>
      </c>
      <c r="T9" s="65"/>
      <c r="W9" s="82"/>
    </row>
    <row r="10" spans="1:23" ht="15.75" thickBot="1" x14ac:dyDescent="0.3">
      <c r="A10" s="64" t="s">
        <v>27</v>
      </c>
      <c r="B10" s="148" t="s">
        <v>30</v>
      </c>
      <c r="C10" s="152" t="s">
        <v>31</v>
      </c>
      <c r="D10" s="30">
        <v>55</v>
      </c>
      <c r="E10" s="30" t="s">
        <v>19</v>
      </c>
      <c r="F10" s="30">
        <v>75</v>
      </c>
      <c r="G10" s="30">
        <v>2</v>
      </c>
      <c r="H10" s="34">
        <v>0.45208333333333334</v>
      </c>
      <c r="I10" s="52">
        <v>138</v>
      </c>
      <c r="J10" s="94">
        <f>VLOOKUP(D10,'75cm'!A:E,5,FALSE)</f>
        <v>0.69</v>
      </c>
      <c r="K10" s="55">
        <f>VLOOKUP(D10,'75cm'!A:F,6,FALSE)</f>
        <v>31.000000000000007</v>
      </c>
      <c r="L10" s="33">
        <v>83.07</v>
      </c>
      <c r="M10" s="61">
        <v>0</v>
      </c>
      <c r="N10" s="95">
        <f>VLOOKUP(D10,'75cm'!A:H,8,FALSE)</f>
        <v>31.000000000000007</v>
      </c>
      <c r="O10" s="96">
        <f>VLOOKUP(D10,'75cm'!A:I,9,FALSE)</f>
        <v>5</v>
      </c>
      <c r="P10" s="96">
        <f>VLOOKUP(D10,'75cm'!A:N,14,FALSE)</f>
        <v>5</v>
      </c>
      <c r="Q10" s="95">
        <f>VLOOKUP(D10,'75cm overall'!A:B,2,FALSE)</f>
        <v>31.000000000000007</v>
      </c>
      <c r="R10" s="33">
        <f>VLOOKUP(D10,'75cm overall'!A:C,3,FALSE)</f>
        <v>0</v>
      </c>
      <c r="S10" s="118"/>
      <c r="T10" s="65"/>
      <c r="W10" s="82"/>
    </row>
    <row r="11" spans="1:23" ht="15.75" thickBot="1" x14ac:dyDescent="0.3">
      <c r="A11" s="64" t="s">
        <v>27</v>
      </c>
      <c r="B11" s="148" t="s">
        <v>32</v>
      </c>
      <c r="C11" s="152" t="s">
        <v>33</v>
      </c>
      <c r="D11" s="30">
        <v>56</v>
      </c>
      <c r="E11" s="30" t="s">
        <v>19</v>
      </c>
      <c r="F11" s="30">
        <v>85</v>
      </c>
      <c r="G11" s="30">
        <v>1</v>
      </c>
      <c r="H11" s="34">
        <v>0.55625000000000002</v>
      </c>
      <c r="I11" s="52">
        <v>112</v>
      </c>
      <c r="J11" s="98">
        <f>VLOOKUP(D11,'85cm'!A:E,5,FALSE)</f>
        <v>0.58947368421052626</v>
      </c>
      <c r="K11" s="55">
        <f>VLOOKUP(D11,'85cm'!A:F,6,FALSE)</f>
        <v>41.052631578947377</v>
      </c>
      <c r="L11" s="33">
        <v>85.48</v>
      </c>
      <c r="M11" s="61">
        <v>4</v>
      </c>
      <c r="N11" s="95">
        <f>VLOOKUP(D11,'85cm'!A:H,8,FALSE)</f>
        <v>45.052631578947377</v>
      </c>
      <c r="O11" s="96">
        <f>VLOOKUP(D11,'85cm'!A:I,9,FALSE)</f>
        <v>12</v>
      </c>
      <c r="P11" s="96">
        <f>VLOOKUP(D11,'85cm'!A:N,14,FALSE)</f>
        <v>9</v>
      </c>
      <c r="Q11" s="95">
        <f>VLOOKUP(D11,'85cm overall'!A:B,2,FALSE)</f>
        <v>41.453560371517028</v>
      </c>
      <c r="R11" s="33">
        <f>VLOOKUP(D11,'85cm overall'!A:C,3,FALSE)</f>
        <v>0</v>
      </c>
      <c r="S11" s="118"/>
      <c r="T11" s="65"/>
      <c r="W11" s="82"/>
    </row>
    <row r="12" spans="1:23" ht="15.75" thickBot="1" x14ac:dyDescent="0.3">
      <c r="A12" s="66" t="s">
        <v>27</v>
      </c>
      <c r="B12" s="149" t="s">
        <v>34</v>
      </c>
      <c r="C12" s="153" t="s">
        <v>35</v>
      </c>
      <c r="D12" s="120">
        <v>57</v>
      </c>
      <c r="E12" s="120" t="s">
        <v>19</v>
      </c>
      <c r="F12" s="120">
        <v>85</v>
      </c>
      <c r="G12" s="120">
        <v>2</v>
      </c>
      <c r="H12" s="121">
        <v>0.55625000000000002</v>
      </c>
      <c r="I12" s="122">
        <v>120.5</v>
      </c>
      <c r="J12" s="146">
        <f>VLOOKUP(D12,'85cm'!A:E,5,FALSE)</f>
        <v>0.63421052631578945</v>
      </c>
      <c r="K12" s="123">
        <f>VLOOKUP(D12,'85cm'!A:F,6,FALSE)</f>
        <v>36.578947368421055</v>
      </c>
      <c r="L12" s="124" t="s">
        <v>36</v>
      </c>
      <c r="M12" s="125" t="s">
        <v>36</v>
      </c>
      <c r="N12" s="157" t="str">
        <f>VLOOKUP(D12,'85cm'!A:H,8,FALSE)</f>
        <v>RT</v>
      </c>
      <c r="O12" s="158">
        <f>VLOOKUP(D12,'85cm'!A:I,9,FALSE)</f>
        <v>0</v>
      </c>
      <c r="P12" s="158">
        <f>VLOOKUP(D12,'85cm'!A:N,14,FALSE)</f>
        <v>0</v>
      </c>
      <c r="Q12" s="157"/>
      <c r="R12" s="124"/>
      <c r="S12" s="118"/>
      <c r="T12" s="65"/>
      <c r="W12" s="82"/>
    </row>
    <row r="13" spans="1:23" ht="15.75" thickBot="1" x14ac:dyDescent="0.3">
      <c r="A13" s="63" t="s">
        <v>37</v>
      </c>
      <c r="B13" s="154" t="s">
        <v>38</v>
      </c>
      <c r="C13" s="151" t="s">
        <v>39</v>
      </c>
      <c r="D13" s="108">
        <v>58</v>
      </c>
      <c r="E13" s="108" t="s">
        <v>19</v>
      </c>
      <c r="F13" s="108">
        <v>75</v>
      </c>
      <c r="G13" s="108">
        <v>1</v>
      </c>
      <c r="H13" s="109">
        <v>0.45625000000000004</v>
      </c>
      <c r="I13" s="110">
        <v>158</v>
      </c>
      <c r="J13" s="111">
        <f>VLOOKUP(D13,'75cm'!A:E,5,FALSE)</f>
        <v>0.79</v>
      </c>
      <c r="K13" s="112">
        <f>VLOOKUP(D13,'75cm'!A:F,6,FALSE)</f>
        <v>20.999999999999996</v>
      </c>
      <c r="L13" s="113">
        <v>84.79</v>
      </c>
      <c r="M13" s="114">
        <v>0</v>
      </c>
      <c r="N13" s="115">
        <f>VLOOKUP(D13,'75cm'!A:H,8,FALSE)</f>
        <v>20.999999999999996</v>
      </c>
      <c r="O13" s="116">
        <f>VLOOKUP(D13,'75cm'!A:I,9,FALSE)</f>
        <v>1</v>
      </c>
      <c r="P13" s="116">
        <f>VLOOKUP(D13,'75cm'!A:N,14,FALSE)</f>
        <v>1</v>
      </c>
      <c r="Q13" s="115">
        <f>VLOOKUP(D13,'75cm overall'!A:B,2,FALSE)</f>
        <v>14.995238095238095</v>
      </c>
      <c r="R13" s="130">
        <f>VLOOKUP(D13,'75cm overall'!A:C,3,FALSE)</f>
        <v>1</v>
      </c>
      <c r="S13" s="150">
        <f>P13+P14+P15</f>
        <v>10</v>
      </c>
      <c r="T13" s="67">
        <v>2</v>
      </c>
      <c r="W13" s="82"/>
    </row>
    <row r="14" spans="1:23" ht="15.75" thickBot="1" x14ac:dyDescent="0.3">
      <c r="A14" s="64" t="s">
        <v>37</v>
      </c>
      <c r="B14" s="148" t="s">
        <v>40</v>
      </c>
      <c r="C14" s="152" t="s">
        <v>41</v>
      </c>
      <c r="D14" s="30">
        <v>59</v>
      </c>
      <c r="E14" s="30" t="s">
        <v>19</v>
      </c>
      <c r="F14" s="30">
        <v>75</v>
      </c>
      <c r="G14" s="30">
        <v>2</v>
      </c>
      <c r="H14" s="34">
        <v>0.45625000000000004</v>
      </c>
      <c r="I14" s="52">
        <v>146</v>
      </c>
      <c r="J14" s="94">
        <f>VLOOKUP(D14,'75cm'!A:E,5,FALSE)</f>
        <v>0.73</v>
      </c>
      <c r="K14" s="55">
        <f>VLOOKUP(D14,'75cm'!A:F,6,FALSE)</f>
        <v>27</v>
      </c>
      <c r="L14" s="33">
        <v>88.77</v>
      </c>
      <c r="M14" s="61">
        <v>0</v>
      </c>
      <c r="N14" s="95">
        <f>VLOOKUP(D14,'75cm'!A:H,8,FALSE)</f>
        <v>27</v>
      </c>
      <c r="O14" s="96">
        <f>VLOOKUP(D14,'75cm'!A:I,9,FALSE)</f>
        <v>1</v>
      </c>
      <c r="P14" s="96">
        <f>VLOOKUP(D14,'75cm'!A:N,14,FALSE)</f>
        <v>1</v>
      </c>
      <c r="Q14" s="95">
        <f>VLOOKUP(D14,'75cm overall'!A:B,2,FALSE)</f>
        <v>27</v>
      </c>
      <c r="R14" s="131">
        <f>VLOOKUP(D14,'75cm overall'!A:C,3,FALSE)</f>
        <v>2</v>
      </c>
      <c r="S14" s="91"/>
      <c r="T14" s="67"/>
      <c r="W14" s="82"/>
    </row>
    <row r="15" spans="1:23" ht="15.75" thickBot="1" x14ac:dyDescent="0.3">
      <c r="A15" s="64" t="s">
        <v>37</v>
      </c>
      <c r="B15" s="148" t="s">
        <v>42</v>
      </c>
      <c r="C15" s="152" t="s">
        <v>43</v>
      </c>
      <c r="D15" s="30">
        <v>60</v>
      </c>
      <c r="E15" s="30" t="s">
        <v>19</v>
      </c>
      <c r="F15" s="30">
        <v>85</v>
      </c>
      <c r="G15" s="30">
        <v>1</v>
      </c>
      <c r="H15" s="34">
        <v>0.56041666666666667</v>
      </c>
      <c r="I15" s="52">
        <v>120</v>
      </c>
      <c r="J15" s="98">
        <f>VLOOKUP(D15,'85cm'!A:E,5,FALSE)</f>
        <v>0.63157894736842102</v>
      </c>
      <c r="K15" s="55">
        <f>VLOOKUP(D15,'85cm'!A:F,6,FALSE)</f>
        <v>36.842105263157897</v>
      </c>
      <c r="L15" s="33">
        <v>82.97</v>
      </c>
      <c r="M15" s="61">
        <v>8</v>
      </c>
      <c r="N15" s="95">
        <f>VLOOKUP(D15,'85cm'!A:H,8,FALSE)</f>
        <v>44.842105263157897</v>
      </c>
      <c r="O15" s="96">
        <f>VLOOKUP(D15,'85cm'!A:I,9,FALSE)</f>
        <v>11</v>
      </c>
      <c r="P15" s="96">
        <f>VLOOKUP(D15,'85cm'!A:N,14,FALSE)</f>
        <v>8</v>
      </c>
      <c r="Q15" s="95">
        <f>VLOOKUP(D15,'85cm overall'!A:B,2,FALSE)</f>
        <v>41.243034055727549</v>
      </c>
      <c r="R15" s="131">
        <f>VLOOKUP(D15,'85cm overall'!A:C,3,FALSE)</f>
        <v>0</v>
      </c>
      <c r="S15" s="91"/>
      <c r="T15" s="67"/>
      <c r="W15" s="82"/>
    </row>
    <row r="16" spans="1:23" ht="15.75" thickBot="1" x14ac:dyDescent="0.3">
      <c r="A16" s="66" t="s">
        <v>37</v>
      </c>
      <c r="B16" s="149" t="s">
        <v>44</v>
      </c>
      <c r="C16" s="153" t="s">
        <v>45</v>
      </c>
      <c r="D16" s="120">
        <v>61</v>
      </c>
      <c r="E16" s="120" t="s">
        <v>19</v>
      </c>
      <c r="F16" s="120">
        <v>85</v>
      </c>
      <c r="G16" s="120">
        <v>2</v>
      </c>
      <c r="H16" s="121">
        <v>0.56041666666666667</v>
      </c>
      <c r="I16" s="122">
        <v>129.5</v>
      </c>
      <c r="J16" s="146">
        <f>VLOOKUP(D16,'85cm'!A:E,5,FALSE)</f>
        <v>0.68157894736842106</v>
      </c>
      <c r="K16" s="123">
        <f>VLOOKUP(D16,'85cm'!A:F,6,FALSE)</f>
        <v>31.842105263157894</v>
      </c>
      <c r="L16" s="124">
        <v>83.47</v>
      </c>
      <c r="M16" s="125">
        <v>16</v>
      </c>
      <c r="N16" s="157">
        <f>VLOOKUP(D16,'85cm'!A:H,8,FALSE)</f>
        <v>47.84210526315789</v>
      </c>
      <c r="O16" s="158">
        <f>VLOOKUP(D16,'85cm'!A:I,9,FALSE)</f>
        <v>16</v>
      </c>
      <c r="P16" s="158">
        <f>VLOOKUP(D16,'85cm'!A:N,14,FALSE)</f>
        <v>13</v>
      </c>
      <c r="Q16" s="157">
        <f>VLOOKUP(D16,'85cm overall'!A:B,2,FALSE)</f>
        <v>47.84210526315789</v>
      </c>
      <c r="R16" s="135">
        <f>VLOOKUP(D16,'85cm overall'!A:C,3,FALSE)</f>
        <v>0</v>
      </c>
      <c r="S16" s="91"/>
      <c r="T16" s="67"/>
      <c r="W16" s="82"/>
    </row>
    <row r="17" spans="1:23" ht="15.75" thickBot="1" x14ac:dyDescent="0.3">
      <c r="A17" s="63" t="s">
        <v>46</v>
      </c>
      <c r="B17" s="154" t="s">
        <v>47</v>
      </c>
      <c r="C17" s="151" t="s">
        <v>48</v>
      </c>
      <c r="D17" s="108">
        <v>62</v>
      </c>
      <c r="E17" s="108" t="s">
        <v>19</v>
      </c>
      <c r="F17" s="108">
        <v>75</v>
      </c>
      <c r="G17" s="108">
        <v>1</v>
      </c>
      <c r="H17" s="109">
        <v>0.4604166666666667</v>
      </c>
      <c r="I17" s="110">
        <v>130</v>
      </c>
      <c r="J17" s="111">
        <f>VLOOKUP(D17,'75cm'!A:E,5,FALSE)</f>
        <v>0.65</v>
      </c>
      <c r="K17" s="112">
        <f>VLOOKUP(D17,'75cm'!A:F,6,FALSE)</f>
        <v>35</v>
      </c>
      <c r="L17" s="113">
        <v>88.52</v>
      </c>
      <c r="M17" s="114">
        <v>4</v>
      </c>
      <c r="N17" s="115">
        <f>VLOOKUP(D17,'75cm'!A:H,8,FALSE)</f>
        <v>39</v>
      </c>
      <c r="O17" s="116">
        <f>VLOOKUP(D17,'75cm'!A:I,9,FALSE)</f>
        <v>7</v>
      </c>
      <c r="P17" s="116">
        <f>VLOOKUP(D17,'75cm'!A:N,14,FALSE)</f>
        <v>7</v>
      </c>
      <c r="Q17" s="115">
        <f>VLOOKUP(D17,'75cm overall'!A:B,2,FALSE)</f>
        <v>32.995238095238093</v>
      </c>
      <c r="R17" s="130">
        <f>VLOOKUP(D17,'75cm overall'!A:C,3,FALSE)</f>
        <v>0</v>
      </c>
      <c r="S17" s="91">
        <f>P17+P18+P20</f>
        <v>24</v>
      </c>
      <c r="T17" s="65"/>
      <c r="W17" s="82"/>
    </row>
    <row r="18" spans="1:23" ht="15.75" thickBot="1" x14ac:dyDescent="0.3">
      <c r="A18" s="64" t="s">
        <v>46</v>
      </c>
      <c r="B18" s="148" t="s">
        <v>49</v>
      </c>
      <c r="C18" s="152" t="s">
        <v>50</v>
      </c>
      <c r="D18" s="30">
        <v>63</v>
      </c>
      <c r="E18" s="30" t="s">
        <v>19</v>
      </c>
      <c r="F18" s="30">
        <v>75</v>
      </c>
      <c r="G18" s="30">
        <v>2</v>
      </c>
      <c r="H18" s="34">
        <v>0.4604166666666667</v>
      </c>
      <c r="I18" s="52">
        <v>134.5</v>
      </c>
      <c r="J18" s="94">
        <f>VLOOKUP(D18,'75cm'!A:E,5,FALSE)</f>
        <v>0.67249999999999999</v>
      </c>
      <c r="K18" s="55">
        <f>VLOOKUP(D18,'75cm'!A:F,6,FALSE)</f>
        <v>32.75</v>
      </c>
      <c r="L18" s="33">
        <v>100.56</v>
      </c>
      <c r="M18" s="61">
        <v>6</v>
      </c>
      <c r="N18" s="95">
        <f>VLOOKUP(D18,'75cm'!A:H,8,FALSE)</f>
        <v>38.75</v>
      </c>
      <c r="O18" s="96">
        <f>VLOOKUP(D18,'75cm'!A:I,9,FALSE)</f>
        <v>13</v>
      </c>
      <c r="P18" s="96">
        <f>VLOOKUP(D18,'75cm'!A:N,14,FALSE)</f>
        <v>13</v>
      </c>
      <c r="Q18" s="95">
        <f>VLOOKUP(D18,'75cm overall'!A:B,2,FALSE)</f>
        <v>38.75</v>
      </c>
      <c r="R18" s="131">
        <f>VLOOKUP(D18,'75cm overall'!A:C,3,FALSE)</f>
        <v>0</v>
      </c>
      <c r="S18" s="91"/>
      <c r="T18" s="65"/>
      <c r="W18" s="82"/>
    </row>
    <row r="19" spans="1:23" ht="15.75" thickBot="1" x14ac:dyDescent="0.3">
      <c r="A19" s="64" t="s">
        <v>46</v>
      </c>
      <c r="B19" s="148" t="s">
        <v>51</v>
      </c>
      <c r="C19" s="152" t="s">
        <v>52</v>
      </c>
      <c r="D19" s="30">
        <v>64</v>
      </c>
      <c r="E19" s="30" t="s">
        <v>19</v>
      </c>
      <c r="F19" s="30">
        <v>85</v>
      </c>
      <c r="G19" s="30">
        <v>1</v>
      </c>
      <c r="H19" s="34">
        <v>0.56458333333333333</v>
      </c>
      <c r="I19" s="52">
        <v>119</v>
      </c>
      <c r="J19" s="98">
        <f>VLOOKUP(D19,'85cm'!A:E,5,FALSE)</f>
        <v>0.62631578947368416</v>
      </c>
      <c r="K19" s="55">
        <f>VLOOKUP(D19,'85cm'!A:F,6,FALSE)</f>
        <v>37.368421052631582</v>
      </c>
      <c r="L19" s="33">
        <v>108.64</v>
      </c>
      <c r="M19" s="61">
        <v>26</v>
      </c>
      <c r="N19" s="95">
        <f>VLOOKUP(D19,'85cm'!A:H,8,FALSE)</f>
        <v>63.368421052631582</v>
      </c>
      <c r="O19" s="96">
        <f>VLOOKUP(D19,'85cm'!A:I,9,FALSE)</f>
        <v>17</v>
      </c>
      <c r="P19" s="96">
        <f>VLOOKUP(D19,'85cm'!A:N,14,FALSE)</f>
        <v>13</v>
      </c>
      <c r="Q19" s="95">
        <f>VLOOKUP(D19,'85cm overall'!A:B,2,FALSE)</f>
        <v>59.769349845201234</v>
      </c>
      <c r="R19" s="131">
        <f>VLOOKUP(D19,'85cm overall'!A:C,3,FALSE)</f>
        <v>0</v>
      </c>
      <c r="S19" s="91"/>
      <c r="T19" s="65"/>
      <c r="W19" s="82"/>
    </row>
    <row r="20" spans="1:23" ht="15.75" thickBot="1" x14ac:dyDescent="0.3">
      <c r="A20" s="66" t="s">
        <v>46</v>
      </c>
      <c r="B20" s="149" t="s">
        <v>53</v>
      </c>
      <c r="C20" s="153" t="s">
        <v>54</v>
      </c>
      <c r="D20" s="120">
        <v>65</v>
      </c>
      <c r="E20" s="120" t="s">
        <v>19</v>
      </c>
      <c r="F20" s="120">
        <v>85</v>
      </c>
      <c r="G20" s="120">
        <v>2</v>
      </c>
      <c r="H20" s="121">
        <v>0.56458333333333333</v>
      </c>
      <c r="I20" s="122">
        <v>139</v>
      </c>
      <c r="J20" s="146">
        <f>VLOOKUP(D20,'85cm'!A:E,5,FALSE)</f>
        <v>0.73157894736842111</v>
      </c>
      <c r="K20" s="123">
        <f>VLOOKUP(D20,'85cm'!A:F,6,FALSE)</f>
        <v>26.84210526315789</v>
      </c>
      <c r="L20" s="124">
        <v>78.680000000000007</v>
      </c>
      <c r="M20" s="125">
        <v>4</v>
      </c>
      <c r="N20" s="157">
        <f>VLOOKUP(D20,'85cm'!A:H,8,FALSE)</f>
        <v>30.84210526315789</v>
      </c>
      <c r="O20" s="158">
        <f>VLOOKUP(D20,'85cm'!A:I,9,FALSE)</f>
        <v>5</v>
      </c>
      <c r="P20" s="158">
        <f>VLOOKUP(D20,'85cm'!A:N,14,FALSE)</f>
        <v>4</v>
      </c>
      <c r="Q20" s="157">
        <f>VLOOKUP(D20,'85cm overall'!A:B,2,FALSE)</f>
        <v>30.84210526315789</v>
      </c>
      <c r="R20" s="135">
        <f>VLOOKUP(D20,'85cm overall'!A:C,3,FALSE)</f>
        <v>0</v>
      </c>
      <c r="S20" s="91"/>
      <c r="T20" s="65"/>
      <c r="W20" s="82"/>
    </row>
    <row r="21" spans="1:23" ht="15.75" thickBot="1" x14ac:dyDescent="0.3">
      <c r="A21" s="63" t="s">
        <v>55</v>
      </c>
      <c r="B21" s="154" t="s">
        <v>56</v>
      </c>
      <c r="C21" s="151" t="s">
        <v>57</v>
      </c>
      <c r="D21" s="108">
        <v>74</v>
      </c>
      <c r="E21" s="108" t="s">
        <v>19</v>
      </c>
      <c r="F21" s="108">
        <v>75</v>
      </c>
      <c r="G21" s="108">
        <v>1</v>
      </c>
      <c r="H21" s="109">
        <v>0.47291666666666671</v>
      </c>
      <c r="I21" s="110">
        <v>128</v>
      </c>
      <c r="J21" s="111">
        <f>VLOOKUP(D21,'75cm'!A:E,5,FALSE)</f>
        <v>0.64</v>
      </c>
      <c r="K21" s="112">
        <f>VLOOKUP(D21,'75cm'!A:F,6,FALSE)</f>
        <v>36</v>
      </c>
      <c r="L21" s="113">
        <v>77.709999999999994</v>
      </c>
      <c r="M21" s="114">
        <v>4</v>
      </c>
      <c r="N21" s="115">
        <f>VLOOKUP(D21,'75cm'!A:H,8,FALSE)</f>
        <v>40</v>
      </c>
      <c r="O21" s="116">
        <f>VLOOKUP(D21,'75cm'!A:I,9,FALSE)</f>
        <v>8</v>
      </c>
      <c r="P21" s="116">
        <f>VLOOKUP(D21,'75cm'!A:N,14,FALSE)</f>
        <v>8</v>
      </c>
      <c r="Q21" s="115">
        <f>VLOOKUP(D21,'75cm overall'!A:B,2,FALSE)</f>
        <v>33.995238095238093</v>
      </c>
      <c r="R21" s="130">
        <f>VLOOKUP(D21,'75cm overall'!A:C,3,FALSE)</f>
        <v>0</v>
      </c>
      <c r="S21" s="91">
        <f>P21+P22+P24</f>
        <v>16</v>
      </c>
      <c r="T21" s="67"/>
      <c r="W21" s="82"/>
    </row>
    <row r="22" spans="1:23" ht="15.75" thickBot="1" x14ac:dyDescent="0.3">
      <c r="A22" s="64"/>
      <c r="B22" s="148" t="s">
        <v>58</v>
      </c>
      <c r="C22" s="152" t="s">
        <v>59</v>
      </c>
      <c r="D22" s="30">
        <v>75</v>
      </c>
      <c r="E22" s="30" t="s">
        <v>19</v>
      </c>
      <c r="F22" s="30">
        <v>75</v>
      </c>
      <c r="G22" s="30">
        <v>2</v>
      </c>
      <c r="H22" s="34">
        <v>0.47291666666666671</v>
      </c>
      <c r="I22" s="52">
        <v>139.5</v>
      </c>
      <c r="J22" s="94">
        <f>VLOOKUP(D22,'75cm'!A:E,5,FALSE)</f>
        <v>0.69750000000000001</v>
      </c>
      <c r="K22" s="55">
        <f>VLOOKUP(D22,'75cm'!A:F,6,FALSE)</f>
        <v>30.25</v>
      </c>
      <c r="L22" s="33">
        <v>94.14</v>
      </c>
      <c r="M22" s="61">
        <v>0</v>
      </c>
      <c r="N22" s="95">
        <f>VLOOKUP(D22,'75cm'!A:H,8,FALSE)</f>
        <v>30.25</v>
      </c>
      <c r="O22" s="96">
        <f>VLOOKUP(D22,'75cm'!A:I,9,FALSE)</f>
        <v>2</v>
      </c>
      <c r="P22" s="96">
        <f>VLOOKUP(D22,'75cm'!A:N,14,FALSE)</f>
        <v>2</v>
      </c>
      <c r="Q22" s="95">
        <f>VLOOKUP(D22,'75cm overall'!A:B,2,FALSE)</f>
        <v>30.25</v>
      </c>
      <c r="R22" s="131">
        <f>VLOOKUP(D22,'75cm overall'!A:C,3,FALSE)</f>
        <v>6</v>
      </c>
      <c r="S22" s="91"/>
      <c r="T22" s="67"/>
      <c r="W22" s="82"/>
    </row>
    <row r="23" spans="1:23" ht="15.75" thickBot="1" x14ac:dyDescent="0.3">
      <c r="A23" s="64"/>
      <c r="B23" s="148" t="s">
        <v>60</v>
      </c>
      <c r="C23" s="152" t="s">
        <v>61</v>
      </c>
      <c r="D23" s="30">
        <v>76</v>
      </c>
      <c r="E23" s="30" t="s">
        <v>19</v>
      </c>
      <c r="F23" s="30">
        <v>85</v>
      </c>
      <c r="G23" s="30">
        <v>1</v>
      </c>
      <c r="H23" s="34">
        <v>0.57708333333333339</v>
      </c>
      <c r="I23" s="52">
        <v>119</v>
      </c>
      <c r="J23" s="98">
        <f>VLOOKUP(D23,'85cm'!A:E,5,FALSE)</f>
        <v>0.62631578947368416</v>
      </c>
      <c r="K23" s="55">
        <f>VLOOKUP(D23,'85cm'!A:F,6,FALSE)</f>
        <v>37.368421052631582</v>
      </c>
      <c r="L23" s="33">
        <v>108.67</v>
      </c>
      <c r="M23" s="61">
        <v>22</v>
      </c>
      <c r="N23" s="95">
        <f>VLOOKUP(D23,'85cm'!A:H,8,FALSE)</f>
        <v>59.368421052631582</v>
      </c>
      <c r="O23" s="96">
        <f>VLOOKUP(D23,'85cm'!A:I,9,FALSE)</f>
        <v>16</v>
      </c>
      <c r="P23" s="96">
        <f>VLOOKUP(D23,'85cm'!A:N,14,FALSE)</f>
        <v>12</v>
      </c>
      <c r="Q23" s="95">
        <f>VLOOKUP(D23,'85cm overall'!A:B,2,FALSE)</f>
        <v>55.769349845201234</v>
      </c>
      <c r="R23" s="131">
        <f>VLOOKUP(D23,'85cm overall'!A:C,3,FALSE)</f>
        <v>0</v>
      </c>
      <c r="S23" s="91"/>
      <c r="T23" s="67"/>
      <c r="W23" s="82"/>
    </row>
    <row r="24" spans="1:23" ht="15.75" thickBot="1" x14ac:dyDescent="0.3">
      <c r="A24" s="66"/>
      <c r="B24" s="149" t="s">
        <v>62</v>
      </c>
      <c r="C24" s="153" t="s">
        <v>63</v>
      </c>
      <c r="D24" s="120">
        <v>77</v>
      </c>
      <c r="E24" s="120" t="s">
        <v>19</v>
      </c>
      <c r="F24" s="120">
        <v>85</v>
      </c>
      <c r="G24" s="120">
        <v>2</v>
      </c>
      <c r="H24" s="121">
        <v>0.57708333333333339</v>
      </c>
      <c r="I24" s="122">
        <v>128.5</v>
      </c>
      <c r="J24" s="146">
        <f>VLOOKUP(D24,'85cm'!A:E,5,FALSE)</f>
        <v>0.6763157894736842</v>
      </c>
      <c r="K24" s="123">
        <f>VLOOKUP(D24,'85cm'!A:F,6,FALSE)</f>
        <v>32.368421052631582</v>
      </c>
      <c r="L24" s="124">
        <v>90.3</v>
      </c>
      <c r="M24" s="125">
        <v>0</v>
      </c>
      <c r="N24" s="157">
        <f>VLOOKUP(D24,'85cm'!A:H,8,FALSE)</f>
        <v>32.368421052631582</v>
      </c>
      <c r="O24" s="158">
        <f>VLOOKUP(D24,'85cm'!A:I,9,FALSE)</f>
        <v>7</v>
      </c>
      <c r="P24" s="158">
        <f>VLOOKUP(D24,'85cm'!A:N,14,FALSE)</f>
        <v>6</v>
      </c>
      <c r="Q24" s="157">
        <f>VLOOKUP(D24,'85cm overall'!A:B,2,FALSE)</f>
        <v>32.368421052631582</v>
      </c>
      <c r="R24" s="135">
        <f>VLOOKUP(D24,'85cm overall'!A:C,3,FALSE)</f>
        <v>0</v>
      </c>
      <c r="S24" s="91"/>
      <c r="T24" s="67"/>
      <c r="W24" s="82"/>
    </row>
    <row r="25" spans="1:23" ht="15.75" thickBot="1" x14ac:dyDescent="0.3">
      <c r="A25" s="63" t="s">
        <v>64</v>
      </c>
      <c r="B25" s="155" t="s">
        <v>65</v>
      </c>
      <c r="C25" s="156" t="s">
        <v>66</v>
      </c>
      <c r="D25" s="108">
        <v>78</v>
      </c>
      <c r="E25" s="108" t="s">
        <v>19</v>
      </c>
      <c r="F25" s="108">
        <v>75</v>
      </c>
      <c r="G25" s="108">
        <v>1</v>
      </c>
      <c r="H25" s="109">
        <v>0.4770833333333333</v>
      </c>
      <c r="I25" s="110">
        <v>129</v>
      </c>
      <c r="J25" s="111">
        <f>VLOOKUP(D25,'75cm'!A:E,5,FALSE)</f>
        <v>0.64500000000000002</v>
      </c>
      <c r="K25" s="112">
        <f>VLOOKUP(D25,'75cm'!A:F,6,FALSE)</f>
        <v>35.5</v>
      </c>
      <c r="L25" s="114">
        <v>89.06</v>
      </c>
      <c r="M25" s="114">
        <v>0</v>
      </c>
      <c r="N25" s="115">
        <f>VLOOKUP(D25,'75cm'!A:H,8,FALSE)</f>
        <v>35.5</v>
      </c>
      <c r="O25" s="116">
        <f>VLOOKUP(D25,'75cm'!A:I,9,FALSE)</f>
        <v>4</v>
      </c>
      <c r="P25" s="116">
        <f>VLOOKUP(D25,'75cm'!A:N,14,FALSE)</f>
        <v>4</v>
      </c>
      <c r="Q25" s="115">
        <f>VLOOKUP(D25,'75cm overall'!A:B,2,FALSE)</f>
        <v>29.495238095238097</v>
      </c>
      <c r="R25" s="130">
        <f>VLOOKUP(D25,'75cm overall'!A:C,3,FALSE)</f>
        <v>5</v>
      </c>
      <c r="S25" s="91">
        <f>P25+P26+P28</f>
        <v>13</v>
      </c>
      <c r="T25" s="67">
        <v>5</v>
      </c>
      <c r="W25" s="82"/>
    </row>
    <row r="26" spans="1:23" ht="15.75" thickBot="1" x14ac:dyDescent="0.3">
      <c r="A26" s="64"/>
      <c r="B26" s="148" t="s">
        <v>67</v>
      </c>
      <c r="C26" s="152" t="s">
        <v>68</v>
      </c>
      <c r="D26" s="30">
        <v>79</v>
      </c>
      <c r="E26" s="30" t="s">
        <v>19</v>
      </c>
      <c r="F26" s="30">
        <v>75</v>
      </c>
      <c r="G26" s="30">
        <v>2</v>
      </c>
      <c r="H26" s="34">
        <v>0.47708333333333336</v>
      </c>
      <c r="I26" s="52">
        <v>131</v>
      </c>
      <c r="J26" s="94">
        <f>VLOOKUP(D26,'75cm'!A:E,5,FALSE)</f>
        <v>0.65500000000000003</v>
      </c>
      <c r="K26" s="55">
        <f>VLOOKUP(D26,'75cm'!A:F,6,FALSE)</f>
        <v>34.5</v>
      </c>
      <c r="L26" s="33">
        <v>89.55</v>
      </c>
      <c r="M26" s="61">
        <v>0</v>
      </c>
      <c r="N26" s="95">
        <f>VLOOKUP(D26,'75cm'!A:H,8,FALSE)</f>
        <v>34.5</v>
      </c>
      <c r="O26" s="96">
        <f>VLOOKUP(D26,'75cm'!A:I,9,FALSE)</f>
        <v>8</v>
      </c>
      <c r="P26" s="96">
        <f>VLOOKUP(D26,'75cm'!A:N,14,FALSE)</f>
        <v>8</v>
      </c>
      <c r="Q26" s="95">
        <f>VLOOKUP(D26,'75cm overall'!A:B,2,FALSE)</f>
        <v>34.5</v>
      </c>
      <c r="R26" s="131">
        <f>VLOOKUP(D26,'75cm overall'!A:C,3,FALSE)</f>
        <v>0</v>
      </c>
      <c r="S26" s="91"/>
      <c r="T26" s="67"/>
      <c r="W26" s="82"/>
    </row>
    <row r="27" spans="1:23" ht="15.75" thickBot="1" x14ac:dyDescent="0.3">
      <c r="A27" s="64"/>
      <c r="B27" s="148" t="s">
        <v>69</v>
      </c>
      <c r="C27" s="152" t="s">
        <v>70</v>
      </c>
      <c r="D27" s="30">
        <v>80</v>
      </c>
      <c r="E27" s="30" t="s">
        <v>19</v>
      </c>
      <c r="F27" s="30">
        <v>85</v>
      </c>
      <c r="G27" s="30">
        <v>1</v>
      </c>
      <c r="H27" s="34">
        <v>0.58125000000000004</v>
      </c>
      <c r="I27" s="52">
        <v>135</v>
      </c>
      <c r="J27" s="98">
        <f>VLOOKUP(D27,'85cm'!A:E,5,FALSE)</f>
        <v>0.71052631578947367</v>
      </c>
      <c r="K27" s="55">
        <f>VLOOKUP(D27,'85cm'!A:F,6,FALSE)</f>
        <v>28.947368421052634</v>
      </c>
      <c r="L27" s="33">
        <v>122.88</v>
      </c>
      <c r="M27" s="61">
        <v>36</v>
      </c>
      <c r="N27" s="95">
        <f>VLOOKUP(D27,'85cm'!A:H,8,FALSE)</f>
        <v>64.94736842105263</v>
      </c>
      <c r="O27" s="96">
        <f>VLOOKUP(D27,'85cm'!A:I,9,FALSE)</f>
        <v>18</v>
      </c>
      <c r="P27" s="96">
        <f>VLOOKUP(D27,'85cm'!A:N,14,FALSE)</f>
        <v>14</v>
      </c>
      <c r="Q27" s="95">
        <f>VLOOKUP(D27,'85cm overall'!A:B,2,FALSE)</f>
        <v>61.348297213622288</v>
      </c>
      <c r="R27" s="131">
        <f>VLOOKUP(D27,'85cm overall'!A:C,3,FALSE)</f>
        <v>0</v>
      </c>
      <c r="S27" s="91"/>
      <c r="T27" s="67"/>
      <c r="W27" s="82"/>
    </row>
    <row r="28" spans="1:23" ht="15.75" thickBot="1" x14ac:dyDescent="0.3">
      <c r="A28" s="66"/>
      <c r="B28" s="149" t="s">
        <v>71</v>
      </c>
      <c r="C28" s="153" t="s">
        <v>184</v>
      </c>
      <c r="D28" s="120">
        <v>81</v>
      </c>
      <c r="E28" s="120" t="s">
        <v>19</v>
      </c>
      <c r="F28" s="120">
        <v>85</v>
      </c>
      <c r="G28" s="120">
        <v>2</v>
      </c>
      <c r="H28" s="121">
        <v>0.58125000000000004</v>
      </c>
      <c r="I28" s="122">
        <v>139</v>
      </c>
      <c r="J28" s="146">
        <f>VLOOKUP(D28,'85cm'!A:E,5,FALSE)</f>
        <v>0.73157894736842111</v>
      </c>
      <c r="K28" s="123">
        <f>VLOOKUP(D28,'85cm'!A:F,6,FALSE)</f>
        <v>26.84210526315789</v>
      </c>
      <c r="L28" s="124">
        <v>81.73</v>
      </c>
      <c r="M28" s="125">
        <v>0</v>
      </c>
      <c r="N28" s="157">
        <f>VLOOKUP(D28,'85cm'!A:H,8,FALSE)</f>
        <v>26.84210526315789</v>
      </c>
      <c r="O28" s="158">
        <f>VLOOKUP(D28,'85cm'!A:I,9,FALSE)</f>
        <v>1</v>
      </c>
      <c r="P28" s="158">
        <f>VLOOKUP(D28,'85cm'!A:N,14,FALSE)</f>
        <v>1</v>
      </c>
      <c r="Q28" s="157">
        <f>VLOOKUP(D28,'85cm overall'!A:B,2,FALSE)</f>
        <v>26.84210526315789</v>
      </c>
      <c r="R28" s="135">
        <f>VLOOKUP(D28,'85cm overall'!A:C,3,FALSE)</f>
        <v>3</v>
      </c>
      <c r="S28" s="91"/>
      <c r="T28" s="67"/>
      <c r="W28" s="82"/>
    </row>
    <row r="29" spans="1:23" ht="15.75" thickBot="1" x14ac:dyDescent="0.3">
      <c r="A29" s="63" t="s">
        <v>73</v>
      </c>
      <c r="B29" s="154" t="s">
        <v>74</v>
      </c>
      <c r="C29" s="151" t="s">
        <v>75</v>
      </c>
      <c r="D29" s="108">
        <v>82</v>
      </c>
      <c r="E29" s="108" t="s">
        <v>19</v>
      </c>
      <c r="F29" s="108">
        <v>75</v>
      </c>
      <c r="G29" s="108">
        <v>1</v>
      </c>
      <c r="H29" s="109">
        <v>0.48125000000000001</v>
      </c>
      <c r="I29" s="110">
        <v>113</v>
      </c>
      <c r="J29" s="111">
        <f>VLOOKUP(D29,'75cm'!A:E,5,FALSE)</f>
        <v>0.56499999999999995</v>
      </c>
      <c r="K29" s="112">
        <f>VLOOKUP(D29,'75cm'!A:F,6,FALSE)</f>
        <v>43.500000000000007</v>
      </c>
      <c r="L29" s="113">
        <v>81.84</v>
      </c>
      <c r="M29" s="114">
        <v>8</v>
      </c>
      <c r="N29" s="115">
        <f>VLOOKUP(D29,'75cm'!A:H,8,FALSE)</f>
        <v>51.500000000000007</v>
      </c>
      <c r="O29" s="116">
        <f>VLOOKUP(D29,'75cm'!A:I,9,FALSE)</f>
        <v>11</v>
      </c>
      <c r="P29" s="116">
        <f>VLOOKUP(D29,'75cm'!A:N,14,FALSE)</f>
        <v>11</v>
      </c>
      <c r="Q29" s="115">
        <f>VLOOKUP(D29,'75cm overall'!A:B,2,FALSE)</f>
        <v>45.495238095238093</v>
      </c>
      <c r="R29" s="130">
        <f>VLOOKUP(D29,'75cm overall'!A:C,3,FALSE)</f>
        <v>0</v>
      </c>
      <c r="S29" s="91">
        <f>P32+P31+P30</f>
        <v>25</v>
      </c>
      <c r="T29" s="65"/>
      <c r="W29" s="82"/>
    </row>
    <row r="30" spans="1:23" ht="15.75" thickBot="1" x14ac:dyDescent="0.3">
      <c r="A30" s="64" t="s">
        <v>73</v>
      </c>
      <c r="B30" s="148" t="s">
        <v>76</v>
      </c>
      <c r="C30" s="152" t="s">
        <v>77</v>
      </c>
      <c r="D30" s="30">
        <v>83</v>
      </c>
      <c r="E30" s="30" t="s">
        <v>19</v>
      </c>
      <c r="F30" s="30">
        <v>75</v>
      </c>
      <c r="G30" s="30">
        <v>2</v>
      </c>
      <c r="H30" s="34">
        <v>0.48125000000000001</v>
      </c>
      <c r="I30" s="52">
        <v>133.5</v>
      </c>
      <c r="J30" s="94">
        <f>VLOOKUP(D30,'75cm'!A:E,5,FALSE)</f>
        <v>0.66749999999999998</v>
      </c>
      <c r="K30" s="55">
        <f>VLOOKUP(D30,'75cm'!A:F,6,FALSE)</f>
        <v>33.25</v>
      </c>
      <c r="L30" s="33">
        <v>76.11</v>
      </c>
      <c r="M30" s="61">
        <v>4</v>
      </c>
      <c r="N30" s="95">
        <f>VLOOKUP(D30,'75cm'!A:H,8,FALSE)</f>
        <v>37.25</v>
      </c>
      <c r="O30" s="96">
        <f>VLOOKUP(D30,'75cm'!A:I,9,FALSE)</f>
        <v>11</v>
      </c>
      <c r="P30" s="96">
        <f>VLOOKUP(D30,'75cm'!A:N,14,FALSE)</f>
        <v>11</v>
      </c>
      <c r="Q30" s="95">
        <f>VLOOKUP(D30,'75cm overall'!A:B,2,FALSE)</f>
        <v>37.25</v>
      </c>
      <c r="R30" s="131">
        <f>VLOOKUP(D30,'75cm overall'!A:C,3,FALSE)</f>
        <v>0</v>
      </c>
      <c r="S30" s="91"/>
      <c r="T30" s="65"/>
      <c r="W30" s="82"/>
    </row>
    <row r="31" spans="1:23" ht="15.75" thickBot="1" x14ac:dyDescent="0.3">
      <c r="A31" s="64" t="s">
        <v>73</v>
      </c>
      <c r="B31" s="148" t="s">
        <v>78</v>
      </c>
      <c r="C31" s="152" t="s">
        <v>79</v>
      </c>
      <c r="D31" s="30">
        <v>84</v>
      </c>
      <c r="E31" s="30" t="s">
        <v>19</v>
      </c>
      <c r="F31" s="30">
        <v>85</v>
      </c>
      <c r="G31" s="30">
        <v>1</v>
      </c>
      <c r="H31" s="34">
        <v>0.5854166666666667</v>
      </c>
      <c r="I31" s="52">
        <v>145</v>
      </c>
      <c r="J31" s="98">
        <f>VLOOKUP(D31,'85cm'!A:E,5,FALSE)</f>
        <v>0.76315789473684215</v>
      </c>
      <c r="K31" s="55">
        <f>VLOOKUP(D31,'85cm'!A:F,6,FALSE)</f>
        <v>23.684210526315784</v>
      </c>
      <c r="L31" s="33">
        <v>102.55</v>
      </c>
      <c r="M31" s="61">
        <v>20</v>
      </c>
      <c r="N31" s="95">
        <f>VLOOKUP(D31,'85cm'!A:H,8,FALSE)</f>
        <v>43.68421052631578</v>
      </c>
      <c r="O31" s="96">
        <f>VLOOKUP(D31,'85cm'!A:I,9,FALSE)</f>
        <v>9</v>
      </c>
      <c r="P31" s="96">
        <f>VLOOKUP(D31,'85cm'!A:N,14,FALSE)</f>
        <v>6</v>
      </c>
      <c r="Q31" s="95">
        <f>VLOOKUP(D31,'85cm overall'!A:B,2,FALSE)</f>
        <v>40.085139318885446</v>
      </c>
      <c r="R31" s="131">
        <f>VLOOKUP(D31,'85cm overall'!A:C,3,FALSE)</f>
        <v>0</v>
      </c>
      <c r="S31" s="91"/>
      <c r="T31" s="65"/>
      <c r="W31" s="82"/>
    </row>
    <row r="32" spans="1:23" ht="15.75" thickBot="1" x14ac:dyDescent="0.3">
      <c r="A32" s="66" t="s">
        <v>73</v>
      </c>
      <c r="B32" s="149" t="s">
        <v>80</v>
      </c>
      <c r="C32" s="153" t="s">
        <v>81</v>
      </c>
      <c r="D32" s="120">
        <v>85</v>
      </c>
      <c r="E32" s="120" t="s">
        <v>19</v>
      </c>
      <c r="F32" s="120">
        <v>85</v>
      </c>
      <c r="G32" s="120">
        <v>2</v>
      </c>
      <c r="H32" s="121">
        <v>0.5854166666666667</v>
      </c>
      <c r="I32" s="122">
        <v>140</v>
      </c>
      <c r="J32" s="146">
        <f>VLOOKUP(D32,'85cm'!A:E,5,FALSE)</f>
        <v>0.73684210526315785</v>
      </c>
      <c r="K32" s="123">
        <f>VLOOKUP(D32,'85cm'!A:F,6,FALSE)</f>
        <v>26.315789473684216</v>
      </c>
      <c r="L32" s="124">
        <v>97.34</v>
      </c>
      <c r="M32" s="125">
        <v>7</v>
      </c>
      <c r="N32" s="157">
        <f>VLOOKUP(D32,'85cm'!A:H,8,FALSE)</f>
        <v>33.31578947368422</v>
      </c>
      <c r="O32" s="158">
        <f>VLOOKUP(D32,'85cm'!A:I,9,FALSE)</f>
        <v>9</v>
      </c>
      <c r="P32" s="158">
        <f>VLOOKUP(D32,'85cm'!A:N,14,FALSE)</f>
        <v>8</v>
      </c>
      <c r="Q32" s="157">
        <f>VLOOKUP(D32,'85cm overall'!A:B,2,FALSE)</f>
        <v>33.31578947368422</v>
      </c>
      <c r="R32" s="135">
        <f>VLOOKUP(D32,'85cm overall'!A:C,3,FALSE)</f>
        <v>0</v>
      </c>
      <c r="S32" s="91"/>
      <c r="T32" s="65"/>
      <c r="W32" s="82"/>
    </row>
    <row r="33" spans="1:23" ht="15.75" thickBot="1" x14ac:dyDescent="0.3">
      <c r="A33" s="63" t="s">
        <v>82</v>
      </c>
      <c r="B33" s="154" t="s">
        <v>83</v>
      </c>
      <c r="C33" s="151" t="s">
        <v>84</v>
      </c>
      <c r="D33" s="108">
        <v>70</v>
      </c>
      <c r="E33" s="108" t="s">
        <v>19</v>
      </c>
      <c r="F33" s="108">
        <v>75</v>
      </c>
      <c r="G33" s="108">
        <v>1</v>
      </c>
      <c r="H33" s="109">
        <v>0.46875</v>
      </c>
      <c r="I33" s="110">
        <v>113</v>
      </c>
      <c r="J33" s="111">
        <f>VLOOKUP(D33,'75cm'!A:E,5,FALSE)</f>
        <v>0.56499999999999995</v>
      </c>
      <c r="K33" s="112">
        <f>VLOOKUP(D33,'75cm'!A:F,6,FALSE)</f>
        <v>43.500000000000007</v>
      </c>
      <c r="L33" s="113">
        <v>92.31</v>
      </c>
      <c r="M33" s="114">
        <v>0</v>
      </c>
      <c r="N33" s="115">
        <f>VLOOKUP(D33,'75cm'!A:H,8,FALSE)</f>
        <v>43.500000000000007</v>
      </c>
      <c r="O33" s="116">
        <f>VLOOKUP(D33,'75cm'!A:I,9,FALSE)</f>
        <v>9</v>
      </c>
      <c r="P33" s="116">
        <f>VLOOKUP(D33,'75cm'!A:N,14,FALSE)</f>
        <v>9</v>
      </c>
      <c r="Q33" s="115">
        <f>VLOOKUP(D33,'75cm overall'!A:B,2,FALSE)</f>
        <v>37.495238095238093</v>
      </c>
      <c r="R33" s="130">
        <f>VLOOKUP(D33,'75cm overall'!A:C,3,FALSE)</f>
        <v>0</v>
      </c>
      <c r="S33" s="91">
        <f>P33+P34+P36</f>
        <v>14</v>
      </c>
      <c r="T33" s="67">
        <v>6</v>
      </c>
      <c r="W33" s="82"/>
    </row>
    <row r="34" spans="1:23" ht="15.75" thickBot="1" x14ac:dyDescent="0.3">
      <c r="A34" s="64" t="s">
        <v>82</v>
      </c>
      <c r="B34" s="148" t="s">
        <v>85</v>
      </c>
      <c r="C34" s="152" t="s">
        <v>86</v>
      </c>
      <c r="D34" s="30">
        <v>71</v>
      </c>
      <c r="E34" s="30" t="s">
        <v>19</v>
      </c>
      <c r="F34" s="30">
        <v>75</v>
      </c>
      <c r="G34" s="30">
        <v>2</v>
      </c>
      <c r="H34" s="34">
        <v>0.46875</v>
      </c>
      <c r="I34" s="52">
        <v>139</v>
      </c>
      <c r="J34" s="94">
        <f>VLOOKUP(D34,'75cm'!A:E,5,FALSE)</f>
        <v>0.69499999999999995</v>
      </c>
      <c r="K34" s="55">
        <f>VLOOKUP(D34,'75cm'!A:F,6,FALSE)</f>
        <v>30.500000000000004</v>
      </c>
      <c r="L34" s="33">
        <v>92.28</v>
      </c>
      <c r="M34" s="61">
        <v>0</v>
      </c>
      <c r="N34" s="95">
        <f>VLOOKUP(D34,'75cm'!A:H,8,FALSE)</f>
        <v>30.500000000000004</v>
      </c>
      <c r="O34" s="96">
        <f>VLOOKUP(D34,'75cm'!A:I,9,FALSE)</f>
        <v>3</v>
      </c>
      <c r="P34" s="96">
        <f>VLOOKUP(D34,'75cm'!A:N,14,FALSE)</f>
        <v>3</v>
      </c>
      <c r="Q34" s="95">
        <f>VLOOKUP(D34,'75cm overall'!A:B,2,FALSE)</f>
        <v>30.500000000000004</v>
      </c>
      <c r="R34" s="131">
        <f>VLOOKUP(D34,'75cm overall'!A:C,3,FALSE)</f>
        <v>0</v>
      </c>
      <c r="S34" s="91"/>
      <c r="T34" s="67"/>
      <c r="W34" s="82"/>
    </row>
    <row r="35" spans="1:23" ht="15.75" thickBot="1" x14ac:dyDescent="0.3">
      <c r="A35" s="64" t="s">
        <v>82</v>
      </c>
      <c r="B35" s="148" t="s">
        <v>87</v>
      </c>
      <c r="C35" s="152" t="s">
        <v>88</v>
      </c>
      <c r="D35" s="30">
        <v>72</v>
      </c>
      <c r="E35" s="30" t="s">
        <v>19</v>
      </c>
      <c r="F35" s="30">
        <v>85</v>
      </c>
      <c r="G35" s="30">
        <v>1</v>
      </c>
      <c r="H35" s="34">
        <v>0.57291666666666674</v>
      </c>
      <c r="I35" s="52">
        <v>126</v>
      </c>
      <c r="J35" s="98">
        <f>VLOOKUP(D35,'85cm'!A:E,5,FALSE)</f>
        <v>0.66315789473684206</v>
      </c>
      <c r="K35" s="55">
        <f>VLOOKUP(D35,'85cm'!A:F,6,FALSE)</f>
        <v>33.684210526315795</v>
      </c>
      <c r="L35" s="33" t="s">
        <v>22</v>
      </c>
      <c r="M35" s="61" t="s">
        <v>22</v>
      </c>
      <c r="N35" s="95" t="str">
        <f>VLOOKUP(D35,'85cm'!A:H,8,FALSE)</f>
        <v>E</v>
      </c>
      <c r="O35" s="96">
        <f>VLOOKUP(D35,'85cm'!A:I,9,FALSE)</f>
        <v>0</v>
      </c>
      <c r="P35" s="96">
        <f>VLOOKUP(D35,'85cm'!A:N,14,FALSE)</f>
        <v>0</v>
      </c>
      <c r="Q35" s="95">
        <f>VLOOKUP(D35,'85cm overall'!A:B,2,FALSE)</f>
        <v>0</v>
      </c>
      <c r="R35" s="131">
        <f>VLOOKUP(D35,'85cm overall'!A:C,3,FALSE)</f>
        <v>0</v>
      </c>
      <c r="S35" s="91"/>
      <c r="T35" s="67"/>
      <c r="W35" s="82"/>
    </row>
    <row r="36" spans="1:23" ht="15.75" thickBot="1" x14ac:dyDescent="0.3">
      <c r="A36" s="66" t="s">
        <v>82</v>
      </c>
      <c r="B36" s="149" t="s">
        <v>89</v>
      </c>
      <c r="C36" s="153" t="s">
        <v>90</v>
      </c>
      <c r="D36" s="120">
        <v>73</v>
      </c>
      <c r="E36" s="120" t="s">
        <v>19</v>
      </c>
      <c r="F36" s="120">
        <v>85</v>
      </c>
      <c r="G36" s="120">
        <v>2</v>
      </c>
      <c r="H36" s="121">
        <v>0.57291666666666674</v>
      </c>
      <c r="I36" s="122">
        <v>137</v>
      </c>
      <c r="J36" s="146">
        <f>VLOOKUP(D36,'85cm'!A:E,5,FALSE)</f>
        <v>0.72105263157894739</v>
      </c>
      <c r="K36" s="123">
        <f>VLOOKUP(D36,'85cm'!A:F,6,FALSE)</f>
        <v>27.89473684210526</v>
      </c>
      <c r="L36" s="124">
        <v>86.4</v>
      </c>
      <c r="M36" s="125">
        <v>0</v>
      </c>
      <c r="N36" s="157">
        <f>VLOOKUP(D36,'85cm'!A:H,8,FALSE)</f>
        <v>27.89473684210526</v>
      </c>
      <c r="O36" s="158">
        <f>VLOOKUP(D36,'85cm'!A:I,9,FALSE)</f>
        <v>2</v>
      </c>
      <c r="P36" s="158">
        <f>VLOOKUP(D36,'85cm'!A:N,14,FALSE)</f>
        <v>2</v>
      </c>
      <c r="Q36" s="157">
        <f>VLOOKUP(D36,'85cm overall'!A:B,2,FALSE)</f>
        <v>27.89473684210526</v>
      </c>
      <c r="R36" s="135">
        <f>VLOOKUP(D36,'85cm overall'!A:C,3,FALSE)</f>
        <v>4</v>
      </c>
      <c r="S36" s="91"/>
      <c r="T36" s="67"/>
      <c r="W36" s="82"/>
    </row>
    <row r="37" spans="1:23" ht="15.75" thickBot="1" x14ac:dyDescent="0.3">
      <c r="A37" s="63" t="s">
        <v>91</v>
      </c>
      <c r="B37" s="154" t="s">
        <v>92</v>
      </c>
      <c r="C37" s="151" t="s">
        <v>93</v>
      </c>
      <c r="D37" s="108">
        <v>98</v>
      </c>
      <c r="E37" s="108" t="s">
        <v>19</v>
      </c>
      <c r="F37" s="108">
        <v>75</v>
      </c>
      <c r="G37" s="108">
        <v>1</v>
      </c>
      <c r="H37" s="109">
        <v>0.49791666666666667</v>
      </c>
      <c r="I37" s="110">
        <v>130</v>
      </c>
      <c r="J37" s="111">
        <f>VLOOKUP(D37,'75cm'!A:E,5,FALSE)</f>
        <v>0.65</v>
      </c>
      <c r="K37" s="112">
        <f>VLOOKUP(D37,'75cm'!A:F,6,FALSE)</f>
        <v>35</v>
      </c>
      <c r="L37" s="113">
        <v>91.41</v>
      </c>
      <c r="M37" s="114">
        <v>0</v>
      </c>
      <c r="N37" s="115">
        <f>VLOOKUP(D37,'75cm'!A:H,8,FALSE)</f>
        <v>35</v>
      </c>
      <c r="O37" s="116">
        <f>VLOOKUP(D37,'75cm'!A:I,9,FALSE)</f>
        <v>3</v>
      </c>
      <c r="P37" s="116">
        <f>VLOOKUP(D37,'75cm'!A:N,14,FALSE)</f>
        <v>3</v>
      </c>
      <c r="Q37" s="115">
        <f>VLOOKUP(D37,'75cm overall'!A:B,2,FALSE)</f>
        <v>28.995238095238097</v>
      </c>
      <c r="R37" s="130">
        <f>VLOOKUP(D37,'75cm overall'!A:C,3,FALSE)</f>
        <v>4</v>
      </c>
      <c r="S37" s="91">
        <f>P37+P38+P39</f>
        <v>12</v>
      </c>
      <c r="T37" s="67">
        <v>4</v>
      </c>
      <c r="W37" s="82"/>
    </row>
    <row r="38" spans="1:23" ht="15.75" thickBot="1" x14ac:dyDescent="0.3">
      <c r="A38" s="64" t="s">
        <v>91</v>
      </c>
      <c r="B38" s="148" t="s">
        <v>94</v>
      </c>
      <c r="C38" s="152" t="s">
        <v>95</v>
      </c>
      <c r="D38" s="30">
        <v>99</v>
      </c>
      <c r="E38" s="30" t="s">
        <v>19</v>
      </c>
      <c r="F38" s="30">
        <v>75</v>
      </c>
      <c r="G38" s="30">
        <v>2</v>
      </c>
      <c r="H38" s="34">
        <v>0.49791666666666667</v>
      </c>
      <c r="I38" s="52">
        <v>136</v>
      </c>
      <c r="J38" s="94">
        <f>VLOOKUP(D38,'75cm'!A:E,5,FALSE)</f>
        <v>0.68</v>
      </c>
      <c r="K38" s="55">
        <f>VLOOKUP(D38,'75cm'!A:F,6,FALSE)</f>
        <v>31.999999999999996</v>
      </c>
      <c r="L38" s="33">
        <v>91.99</v>
      </c>
      <c r="M38" s="61">
        <v>0</v>
      </c>
      <c r="N38" s="95">
        <f>VLOOKUP(D38,'75cm'!A:H,8,FALSE)</f>
        <v>31.999999999999996</v>
      </c>
      <c r="O38" s="96">
        <f>VLOOKUP(D38,'75cm'!A:I,9,FALSE)</f>
        <v>6</v>
      </c>
      <c r="P38" s="96">
        <f>VLOOKUP(D38,'75cm'!A:N,14,FALSE)</f>
        <v>6</v>
      </c>
      <c r="Q38" s="95">
        <f>VLOOKUP(D38,'75cm overall'!A:B,2,FALSE)</f>
        <v>31.999999999999996</v>
      </c>
      <c r="R38" s="131">
        <f>VLOOKUP(D38,'75cm overall'!A:C,3,FALSE)</f>
        <v>0</v>
      </c>
      <c r="S38" s="91"/>
      <c r="T38" s="67"/>
      <c r="W38" s="82"/>
    </row>
    <row r="39" spans="1:23" ht="15.75" thickBot="1" x14ac:dyDescent="0.3">
      <c r="A39" s="64" t="s">
        <v>91</v>
      </c>
      <c r="B39" s="148" t="s">
        <v>89</v>
      </c>
      <c r="C39" s="152" t="s">
        <v>96</v>
      </c>
      <c r="D39" s="30">
        <v>100</v>
      </c>
      <c r="E39" s="30" t="s">
        <v>19</v>
      </c>
      <c r="F39" s="30">
        <v>85</v>
      </c>
      <c r="G39" s="30">
        <v>1</v>
      </c>
      <c r="H39" s="34">
        <v>0.60208333333333341</v>
      </c>
      <c r="I39" s="52">
        <v>126</v>
      </c>
      <c r="J39" s="98">
        <f>VLOOKUP(D39,'85cm'!A:E,5,FALSE)</f>
        <v>0.66315789473684206</v>
      </c>
      <c r="K39" s="55">
        <f>VLOOKUP(D39,'85cm'!A:F,6,FALSE)</f>
        <v>33.684210526315795</v>
      </c>
      <c r="L39" s="33">
        <v>87.9</v>
      </c>
      <c r="M39" s="61">
        <v>0</v>
      </c>
      <c r="N39" s="95">
        <f>VLOOKUP(D39,'85cm'!A:H,8,FALSE)</f>
        <v>33.684210526315795</v>
      </c>
      <c r="O39" s="96">
        <f>VLOOKUP(D39,'85cm'!A:I,9,FALSE)</f>
        <v>3</v>
      </c>
      <c r="P39" s="96">
        <f>VLOOKUP(D39,'85cm'!A:N,14,FALSE)</f>
        <v>3</v>
      </c>
      <c r="Q39" s="95">
        <f>VLOOKUP(D39,'85cm overall'!A:B,2,FALSE)</f>
        <v>30.085139318885446</v>
      </c>
      <c r="R39" s="131">
        <f>VLOOKUP(D39,'85cm overall'!A:C,3,FALSE)</f>
        <v>0</v>
      </c>
      <c r="S39" s="91"/>
      <c r="T39" s="67"/>
      <c r="W39" s="82"/>
    </row>
    <row r="40" spans="1:23" ht="15.75" thickBot="1" x14ac:dyDescent="0.3">
      <c r="A40" s="66" t="s">
        <v>91</v>
      </c>
      <c r="B40" s="149" t="s">
        <v>97</v>
      </c>
      <c r="C40" s="153" t="s">
        <v>98</v>
      </c>
      <c r="D40" s="120">
        <v>101</v>
      </c>
      <c r="E40" s="120" t="s">
        <v>19</v>
      </c>
      <c r="F40" s="120">
        <v>85</v>
      </c>
      <c r="G40" s="120">
        <v>2</v>
      </c>
      <c r="H40" s="121">
        <v>0.60208333333333341</v>
      </c>
      <c r="I40" s="122">
        <v>133.5</v>
      </c>
      <c r="J40" s="146">
        <f>VLOOKUP(D40,'85cm'!A:E,5,FALSE)</f>
        <v>0.70263157894736838</v>
      </c>
      <c r="K40" s="123">
        <f>VLOOKUP(D40,'85cm'!A:F,6,FALSE)</f>
        <v>29.736842105263161</v>
      </c>
      <c r="L40" s="124">
        <v>90.47</v>
      </c>
      <c r="M40" s="125">
        <v>4</v>
      </c>
      <c r="N40" s="157">
        <f>VLOOKUP(D40,'85cm'!A:H,8,FALSE)</f>
        <v>33.736842105263165</v>
      </c>
      <c r="O40" s="158">
        <f>VLOOKUP(D40,'85cm'!A:I,9,FALSE)</f>
        <v>10</v>
      </c>
      <c r="P40" s="158">
        <f>VLOOKUP(D40,'85cm'!A:N,14,FALSE)</f>
        <v>9</v>
      </c>
      <c r="Q40" s="157">
        <f>VLOOKUP(D40,'85cm overall'!A:B,2,FALSE)</f>
        <v>33.736842105263165</v>
      </c>
      <c r="R40" s="135">
        <f>VLOOKUP(D40,'85cm overall'!A:C,3,FALSE)</f>
        <v>0</v>
      </c>
      <c r="S40" s="91"/>
      <c r="T40" s="67"/>
      <c r="W40" s="82"/>
    </row>
    <row r="41" spans="1:23" ht="15.75" thickBot="1" x14ac:dyDescent="0.3">
      <c r="A41" s="63" t="s">
        <v>99</v>
      </c>
      <c r="B41" s="154" t="s">
        <v>100</v>
      </c>
      <c r="C41" s="151" t="s">
        <v>101</v>
      </c>
      <c r="D41" s="108">
        <v>94</v>
      </c>
      <c r="E41" s="108" t="s">
        <v>19</v>
      </c>
      <c r="F41" s="108">
        <v>75</v>
      </c>
      <c r="G41" s="108">
        <v>1</v>
      </c>
      <c r="H41" s="109">
        <v>0.49375000000000002</v>
      </c>
      <c r="I41" s="110">
        <v>132</v>
      </c>
      <c r="J41" s="111">
        <f>VLOOKUP(D41,'75cm'!A:E,5,FALSE)</f>
        <v>0.66</v>
      </c>
      <c r="K41" s="112">
        <f>VLOOKUP(D41,'75cm'!A:F,6,FALSE)</f>
        <v>34</v>
      </c>
      <c r="L41" s="113">
        <v>90.72</v>
      </c>
      <c r="M41" s="114">
        <v>4</v>
      </c>
      <c r="N41" s="115">
        <f>VLOOKUP(D41,'75cm'!A:H,8,FALSE)</f>
        <v>38</v>
      </c>
      <c r="O41" s="116">
        <f>VLOOKUP(D41,'75cm'!A:I,9,FALSE)</f>
        <v>6</v>
      </c>
      <c r="P41" s="116">
        <f>VLOOKUP(D41,'75cm'!A:N,14,FALSE)</f>
        <v>6</v>
      </c>
      <c r="Q41" s="115">
        <f>VLOOKUP(D41,'75cm overall'!A:B,2,FALSE)</f>
        <v>31.995238095238093</v>
      </c>
      <c r="R41" s="130">
        <f>VLOOKUP(D41,'75cm overall'!A:C,3,FALSE)</f>
        <v>0</v>
      </c>
      <c r="S41" s="91">
        <f>P41+P43+P44</f>
        <v>11</v>
      </c>
      <c r="T41" s="67">
        <v>3</v>
      </c>
      <c r="W41" s="82"/>
    </row>
    <row r="42" spans="1:23" ht="15.75" thickBot="1" x14ac:dyDescent="0.3">
      <c r="A42" s="64" t="s">
        <v>99</v>
      </c>
      <c r="B42" s="148" t="s">
        <v>102</v>
      </c>
      <c r="C42" s="152" t="s">
        <v>103</v>
      </c>
      <c r="D42" s="30">
        <v>95</v>
      </c>
      <c r="E42" s="30" t="s">
        <v>19</v>
      </c>
      <c r="F42" s="30">
        <v>75</v>
      </c>
      <c r="G42" s="30">
        <v>2</v>
      </c>
      <c r="H42" s="34">
        <v>0.49375000000000002</v>
      </c>
      <c r="I42" s="52">
        <v>133</v>
      </c>
      <c r="J42" s="94">
        <f>VLOOKUP(D42,'75cm'!A:E,5,FALSE)</f>
        <v>0.66500000000000004</v>
      </c>
      <c r="K42" s="55">
        <f>VLOOKUP(D42,'75cm'!A:F,6,FALSE)</f>
        <v>33.5</v>
      </c>
      <c r="L42" s="33">
        <v>92.81</v>
      </c>
      <c r="M42" s="61">
        <v>4</v>
      </c>
      <c r="N42" s="95">
        <f>VLOOKUP(D42,'75cm'!A:H,8,FALSE)</f>
        <v>37.5</v>
      </c>
      <c r="O42" s="96">
        <f>VLOOKUP(D42,'75cm'!A:I,9,FALSE)</f>
        <v>12</v>
      </c>
      <c r="P42" s="96">
        <f>VLOOKUP(D42,'75cm'!A:N,14,FALSE)</f>
        <v>12</v>
      </c>
      <c r="Q42" s="95">
        <f>VLOOKUP(D42,'75cm overall'!A:B,2,FALSE)</f>
        <v>37.5</v>
      </c>
      <c r="R42" s="131">
        <f>VLOOKUP(D42,'75cm overall'!A:C,3,FALSE)</f>
        <v>0</v>
      </c>
      <c r="S42" s="91"/>
      <c r="T42" s="67"/>
      <c r="W42" s="82"/>
    </row>
    <row r="43" spans="1:23" ht="15.75" thickBot="1" x14ac:dyDescent="0.3">
      <c r="A43" s="64" t="s">
        <v>99</v>
      </c>
      <c r="B43" s="148" t="s">
        <v>104</v>
      </c>
      <c r="C43" s="152" t="s">
        <v>105</v>
      </c>
      <c r="D43" s="30">
        <v>96</v>
      </c>
      <c r="E43" s="30" t="s">
        <v>19</v>
      </c>
      <c r="F43" s="30">
        <v>85</v>
      </c>
      <c r="G43" s="30">
        <v>1</v>
      </c>
      <c r="H43" s="34">
        <v>0.59791666666666665</v>
      </c>
      <c r="I43" s="52">
        <v>136</v>
      </c>
      <c r="J43" s="98">
        <f>VLOOKUP(D43,'85cm'!A:E,5,FALSE)</f>
        <v>0.71578947368421053</v>
      </c>
      <c r="K43" s="55">
        <f>VLOOKUP(D43,'85cm'!A:F,6,FALSE)</f>
        <v>28.421052631578945</v>
      </c>
      <c r="L43" s="33">
        <v>90.03</v>
      </c>
      <c r="M43" s="61">
        <v>0</v>
      </c>
      <c r="N43" s="95">
        <f>VLOOKUP(D43,'85cm'!A:H,8,FALSE)</f>
        <v>28.421052631578945</v>
      </c>
      <c r="O43" s="96">
        <f>VLOOKUP(D43,'85cm'!A:I,9,FALSE)</f>
        <v>2</v>
      </c>
      <c r="P43" s="96">
        <f>VLOOKUP(D43,'85cm'!A:N,14,FALSE)</f>
        <v>2</v>
      </c>
      <c r="Q43" s="95">
        <f>VLOOKUP(D43,'85cm overall'!A:B,2,FALSE)</f>
        <v>24.821981424148611</v>
      </c>
      <c r="R43" s="131">
        <f>VLOOKUP(D43,'85cm overall'!A:C,3,FALSE)</f>
        <v>2</v>
      </c>
      <c r="S43" s="91"/>
      <c r="T43" s="67"/>
      <c r="W43" s="82"/>
    </row>
    <row r="44" spans="1:23" ht="15.75" thickBot="1" x14ac:dyDescent="0.3">
      <c r="A44" s="66" t="s">
        <v>99</v>
      </c>
      <c r="B44" s="149" t="s">
        <v>106</v>
      </c>
      <c r="C44" s="153" t="s">
        <v>107</v>
      </c>
      <c r="D44" s="120">
        <v>97</v>
      </c>
      <c r="E44" s="120" t="s">
        <v>19</v>
      </c>
      <c r="F44" s="120">
        <v>85</v>
      </c>
      <c r="G44" s="120">
        <v>2</v>
      </c>
      <c r="H44" s="121">
        <v>0.59791666666666665</v>
      </c>
      <c r="I44" s="122">
        <v>134</v>
      </c>
      <c r="J44" s="146">
        <f>VLOOKUP(D44,'85cm'!A:E,5,FALSE)</f>
        <v>0.70526315789473681</v>
      </c>
      <c r="K44" s="123">
        <f>VLOOKUP(D44,'85cm'!A:F,6,FALSE)</f>
        <v>29.473684210526319</v>
      </c>
      <c r="L44" s="124">
        <v>90.12</v>
      </c>
      <c r="M44" s="125">
        <v>0</v>
      </c>
      <c r="N44" s="157">
        <f>VLOOKUP(D44,'85cm'!A:H,8,FALSE)</f>
        <v>29.473684210526319</v>
      </c>
      <c r="O44" s="158">
        <f>VLOOKUP(D44,'85cm'!A:I,9,FALSE)</f>
        <v>3</v>
      </c>
      <c r="P44" s="158">
        <f>VLOOKUP(D44,'85cm'!A:N,14,FALSE)</f>
        <v>3</v>
      </c>
      <c r="Q44" s="157">
        <f>VLOOKUP(D44,'85cm overall'!A:B,2,FALSE)</f>
        <v>29.473684210526319</v>
      </c>
      <c r="R44" s="135">
        <f>VLOOKUP(D44,'85cm overall'!A:C,3,FALSE)</f>
        <v>5</v>
      </c>
      <c r="S44" s="91"/>
      <c r="T44" s="67"/>
      <c r="W44" s="82"/>
    </row>
    <row r="45" spans="1:23" ht="15.75" thickBot="1" x14ac:dyDescent="0.3">
      <c r="A45" s="63" t="s">
        <v>108</v>
      </c>
      <c r="B45" s="12" t="s">
        <v>109</v>
      </c>
      <c r="C45" s="107" t="s">
        <v>110</v>
      </c>
      <c r="D45" s="108">
        <v>136</v>
      </c>
      <c r="E45" s="108" t="s">
        <v>19</v>
      </c>
      <c r="F45" s="108">
        <v>75</v>
      </c>
      <c r="G45" s="108">
        <v>1</v>
      </c>
      <c r="H45" s="109">
        <v>0.46458333333333335</v>
      </c>
      <c r="I45" s="110">
        <v>127</v>
      </c>
      <c r="J45" s="111">
        <f>VLOOKUP(D45,'75cm'!A:E,5,FALSE)</f>
        <v>0.63500000000000001</v>
      </c>
      <c r="K45" s="112">
        <f>VLOOKUP(D45,'75cm'!A:F,6,FALSE)</f>
        <v>36.5</v>
      </c>
      <c r="L45" s="113">
        <v>81.78</v>
      </c>
      <c r="M45" s="114">
        <v>16</v>
      </c>
      <c r="N45" s="115">
        <f>VLOOKUP(D45,'75cm'!A:H,8,FALSE)</f>
        <v>52.5</v>
      </c>
      <c r="O45" s="116">
        <f>VLOOKUP(D45,'75cm'!A:I,9,FALSE)</f>
        <v>14</v>
      </c>
      <c r="P45" s="116">
        <f>VLOOKUP(D45,'75cm'!A:N,14,FALSE)</f>
        <v>13</v>
      </c>
      <c r="Q45" s="115">
        <f>VLOOKUP(D45,'75cm overall'!A:B,2,FALSE)</f>
        <v>46.495238095238093</v>
      </c>
      <c r="R45" s="130">
        <f>VLOOKUP(D45,'75cm overall'!A:C,3,FALSE)</f>
        <v>0</v>
      </c>
      <c r="S45" s="91">
        <f>P45+P46+P47</f>
        <v>40</v>
      </c>
      <c r="T45" s="67"/>
      <c r="W45" s="82"/>
    </row>
    <row r="46" spans="1:23" s="4" customFormat="1" ht="15.75" thickBot="1" x14ac:dyDescent="0.3">
      <c r="A46" s="64" t="s">
        <v>108</v>
      </c>
      <c r="B46" s="14" t="s">
        <v>111</v>
      </c>
      <c r="C46" s="29" t="s">
        <v>112</v>
      </c>
      <c r="D46" s="30">
        <v>137</v>
      </c>
      <c r="E46" s="30" t="s">
        <v>19</v>
      </c>
      <c r="F46" s="30">
        <v>75</v>
      </c>
      <c r="G46" s="30">
        <v>2</v>
      </c>
      <c r="H46" s="34">
        <v>0.46458333333333335</v>
      </c>
      <c r="I46" s="52">
        <v>131</v>
      </c>
      <c r="J46" s="94">
        <f>VLOOKUP(D46,'75cm'!A:E,5,FALSE)</f>
        <v>0.65500000000000003</v>
      </c>
      <c r="K46" s="55">
        <f>VLOOKUP(D46,'75cm'!A:F,6,FALSE)</f>
        <v>34.5</v>
      </c>
      <c r="L46" s="33">
        <v>87.38</v>
      </c>
      <c r="M46" s="61">
        <v>8</v>
      </c>
      <c r="N46" s="95">
        <f>VLOOKUP(D46,'75cm'!A:H,8,FALSE)</f>
        <v>42.5</v>
      </c>
      <c r="O46" s="96">
        <f>VLOOKUP(D46,'75cm'!A:I,9,FALSE)</f>
        <v>16</v>
      </c>
      <c r="P46" s="96">
        <f>VLOOKUP(D46,'75cm'!A:N,14,FALSE)</f>
        <v>16</v>
      </c>
      <c r="Q46" s="95">
        <f>VLOOKUP(D46,'75cm overall'!A:B,2,FALSE)</f>
        <v>42.5</v>
      </c>
      <c r="R46" s="131">
        <f>VLOOKUP(D46,'75cm overall'!A:C,3,FALSE)</f>
        <v>0</v>
      </c>
      <c r="S46" s="91"/>
      <c r="T46" s="67"/>
      <c r="U46" s="7"/>
      <c r="V46" s="7"/>
      <c r="W46" s="82"/>
    </row>
    <row r="47" spans="1:23" s="4" customFormat="1" ht="15.75" thickBot="1" x14ac:dyDescent="0.3">
      <c r="A47" s="64" t="s">
        <v>108</v>
      </c>
      <c r="B47" s="14" t="s">
        <v>113</v>
      </c>
      <c r="C47" s="29" t="s">
        <v>114</v>
      </c>
      <c r="D47" s="30">
        <v>138</v>
      </c>
      <c r="E47" s="30" t="s">
        <v>19</v>
      </c>
      <c r="F47" s="30">
        <v>85</v>
      </c>
      <c r="G47" s="30">
        <v>1</v>
      </c>
      <c r="H47" s="34">
        <v>0.56875000000000009</v>
      </c>
      <c r="I47" s="52">
        <v>123</v>
      </c>
      <c r="J47" s="98">
        <f>VLOOKUP(D47,'85cm'!A:E,5,FALSE)</f>
        <v>0.64736842105263159</v>
      </c>
      <c r="K47" s="55">
        <f>VLOOKUP(D47,'85cm'!A:F,6,FALSE)</f>
        <v>35.263157894736842</v>
      </c>
      <c r="L47" s="33">
        <v>99.83</v>
      </c>
      <c r="M47" s="61">
        <v>13</v>
      </c>
      <c r="N47" s="95">
        <f>VLOOKUP(D47,'85cm'!A:H,8,FALSE)</f>
        <v>48.263157894736842</v>
      </c>
      <c r="O47" s="96">
        <f>VLOOKUP(D47,'85cm'!A:I,9,FALSE)</f>
        <v>15</v>
      </c>
      <c r="P47" s="96">
        <f>VLOOKUP(D47,'85cm'!A:N,14,FALSE)</f>
        <v>11</v>
      </c>
      <c r="Q47" s="95">
        <f>VLOOKUP(D47,'85cm overall'!A:B,2,FALSE)</f>
        <v>44.664086687306508</v>
      </c>
      <c r="R47" s="131">
        <f>VLOOKUP(D47,'85cm overall'!A:C,3,FALSE)</f>
        <v>0</v>
      </c>
      <c r="S47" s="91"/>
      <c r="T47" s="67"/>
      <c r="U47" s="7"/>
      <c r="V47" s="7"/>
      <c r="W47" s="82"/>
    </row>
    <row r="48" spans="1:23" s="4" customFormat="1" ht="15.75" thickBot="1" x14ac:dyDescent="0.3">
      <c r="A48" s="66" t="s">
        <v>108</v>
      </c>
      <c r="B48" s="62" t="s">
        <v>72</v>
      </c>
      <c r="C48" s="159" t="s">
        <v>72</v>
      </c>
      <c r="D48" s="160">
        <v>139</v>
      </c>
      <c r="E48" s="160" t="s">
        <v>19</v>
      </c>
      <c r="F48" s="160">
        <v>85</v>
      </c>
      <c r="G48" s="160">
        <v>2</v>
      </c>
      <c r="H48" s="161">
        <v>0.56875000000000009</v>
      </c>
      <c r="I48" s="162"/>
      <c r="J48" s="163">
        <f t="shared" ref="J47:J48" si="0">I48/200*100</f>
        <v>0</v>
      </c>
      <c r="K48" s="163"/>
      <c r="L48" s="159"/>
      <c r="M48" s="159"/>
      <c r="N48" s="157">
        <f>VLOOKUP(D48,'85cm'!A:H,8,FALSE)</f>
        <v>0</v>
      </c>
      <c r="O48" s="158">
        <f>VLOOKUP(D48,'85cm'!A:I,9,FALSE)</f>
        <v>0</v>
      </c>
      <c r="P48" s="158">
        <f>VLOOKUP(D48,'85cm'!A:N,14,FALSE)</f>
        <v>0</v>
      </c>
      <c r="Q48" s="157"/>
      <c r="R48" s="135"/>
      <c r="S48" s="91"/>
      <c r="T48" s="67"/>
      <c r="U48" s="7"/>
      <c r="V48" s="7"/>
      <c r="W48" s="82"/>
    </row>
    <row r="49" spans="1:23" s="4" customFormat="1" ht="15.75" thickBot="1" x14ac:dyDescent="0.3">
      <c r="A49" s="63" t="s">
        <v>115</v>
      </c>
      <c r="B49" s="19" t="s">
        <v>116</v>
      </c>
      <c r="C49" s="142" t="s">
        <v>117</v>
      </c>
      <c r="D49" s="143">
        <v>102</v>
      </c>
      <c r="E49" s="143" t="s">
        <v>19</v>
      </c>
      <c r="F49" s="143">
        <v>75</v>
      </c>
      <c r="G49" s="143">
        <v>1</v>
      </c>
      <c r="H49" s="144">
        <v>130</v>
      </c>
      <c r="I49" s="112">
        <f>H49/200*100</f>
        <v>65</v>
      </c>
      <c r="J49" s="111">
        <f>VLOOKUP(D49,'75cm'!A:E,5,FALSE)</f>
        <v>0.32500000000000001</v>
      </c>
      <c r="K49" s="112">
        <f>VLOOKUP(D49,'75cm'!A:F,6,FALSE)</f>
        <v>67.5</v>
      </c>
      <c r="L49" s="107" t="s">
        <v>22</v>
      </c>
      <c r="M49" s="126" t="s">
        <v>22</v>
      </c>
      <c r="N49" s="115" t="str">
        <f>VLOOKUP(D49,'75cm'!A:H,8,FALSE)</f>
        <v>E</v>
      </c>
      <c r="O49" s="116">
        <f>VLOOKUP(D49,'75cm'!A:I,9,FALSE)</f>
        <v>0</v>
      </c>
      <c r="P49" s="116">
        <f>VLOOKUP(D49,'75cm'!A:N,14,FALSE)</f>
        <v>0</v>
      </c>
      <c r="Q49" s="115">
        <f>VLOOKUP(D49,'75cm overall'!A:B,2,FALSE)</f>
        <v>0</v>
      </c>
      <c r="R49" s="130">
        <f>VLOOKUP(D49,'75cm overall'!A:C,3,FALSE)</f>
        <v>0</v>
      </c>
      <c r="S49" s="91">
        <f>P50+P51+P52</f>
        <v>24</v>
      </c>
      <c r="T49" s="65"/>
      <c r="U49" s="7"/>
      <c r="V49" s="7"/>
      <c r="W49" s="82"/>
    </row>
    <row r="50" spans="1:23" s="4" customFormat="1" ht="15.75" thickBot="1" x14ac:dyDescent="0.3">
      <c r="A50" s="64"/>
      <c r="B50" s="14" t="s">
        <v>118</v>
      </c>
      <c r="C50" s="29" t="s">
        <v>119</v>
      </c>
      <c r="D50" s="30">
        <v>103</v>
      </c>
      <c r="E50" s="30" t="s">
        <v>19</v>
      </c>
      <c r="F50" s="30">
        <v>75</v>
      </c>
      <c r="G50" s="30">
        <v>2</v>
      </c>
      <c r="H50" s="34">
        <v>0.50208333333333333</v>
      </c>
      <c r="I50" s="52">
        <v>141</v>
      </c>
      <c r="J50" s="94">
        <f>VLOOKUP(D50,'75cm'!A:E,5,FALSE)</f>
        <v>0.70499999999999996</v>
      </c>
      <c r="K50" s="55">
        <f>VLOOKUP(D50,'75cm'!A:F,6,FALSE)</f>
        <v>29.500000000000004</v>
      </c>
      <c r="L50" s="33">
        <v>90.68</v>
      </c>
      <c r="M50" s="61">
        <v>12</v>
      </c>
      <c r="N50" s="95">
        <f>VLOOKUP(D50,'75cm'!A:H,8,FALSE)</f>
        <v>41.5</v>
      </c>
      <c r="O50" s="96">
        <f>VLOOKUP(D50,'75cm'!A:I,9,FALSE)</f>
        <v>14</v>
      </c>
      <c r="P50" s="96">
        <f>VLOOKUP(D50,'75cm'!A:N,14,FALSE)</f>
        <v>14</v>
      </c>
      <c r="Q50" s="95">
        <f>VLOOKUP(D50,'75cm overall'!A:B,2,FALSE)</f>
        <v>41.5</v>
      </c>
      <c r="R50" s="131">
        <f>VLOOKUP(D50,'75cm overall'!A:C,3,FALSE)</f>
        <v>0</v>
      </c>
      <c r="S50" s="91"/>
      <c r="T50" s="65"/>
      <c r="U50" s="7"/>
      <c r="V50" s="7"/>
      <c r="W50" s="82"/>
    </row>
    <row r="51" spans="1:23" s="4" customFormat="1" ht="15.75" thickBot="1" x14ac:dyDescent="0.3">
      <c r="A51" s="64"/>
      <c r="B51" s="14" t="s">
        <v>120</v>
      </c>
      <c r="C51" s="29" t="s">
        <v>121</v>
      </c>
      <c r="D51" s="30">
        <v>104</v>
      </c>
      <c r="E51" s="30" t="s">
        <v>19</v>
      </c>
      <c r="F51" s="30">
        <v>85</v>
      </c>
      <c r="G51" s="30">
        <v>1</v>
      </c>
      <c r="H51" s="34">
        <v>0.60625000000000007</v>
      </c>
      <c r="I51" s="52">
        <v>120</v>
      </c>
      <c r="J51" s="55">
        <f>I51/200*100</f>
        <v>60</v>
      </c>
      <c r="K51" s="55">
        <f t="shared" ref="K7:K68" si="1">100-J51</f>
        <v>40</v>
      </c>
      <c r="L51" s="33">
        <v>91.94</v>
      </c>
      <c r="M51" s="61">
        <v>0</v>
      </c>
      <c r="N51" s="95">
        <f>VLOOKUP(D51,'85cm'!A:H,8,FALSE)</f>
        <v>36.842105263157897</v>
      </c>
      <c r="O51" s="96">
        <f>VLOOKUP(D51,'85cm'!A:I,9,FALSE)</f>
        <v>6</v>
      </c>
      <c r="P51" s="96">
        <f>VLOOKUP(D51,'85cm'!A:N,14,FALSE)</f>
        <v>5</v>
      </c>
      <c r="Q51" s="95">
        <f>VLOOKUP(D51,'85cm overall'!A:B,2,FALSE)</f>
        <v>33.243034055727549</v>
      </c>
      <c r="R51" s="131">
        <f>VLOOKUP(D51,'85cm overall'!A:C,3,FALSE)</f>
        <v>0</v>
      </c>
      <c r="S51" s="91"/>
      <c r="T51" s="65"/>
      <c r="U51" s="7"/>
      <c r="V51" s="7"/>
      <c r="W51" s="82"/>
    </row>
    <row r="52" spans="1:23" s="4" customFormat="1" ht="15.75" thickBot="1" x14ac:dyDescent="0.3">
      <c r="A52" s="66"/>
      <c r="B52" s="17" t="s">
        <v>122</v>
      </c>
      <c r="C52" s="119" t="s">
        <v>123</v>
      </c>
      <c r="D52" s="120">
        <v>105</v>
      </c>
      <c r="E52" s="120" t="s">
        <v>19</v>
      </c>
      <c r="F52" s="120">
        <v>85</v>
      </c>
      <c r="G52" s="120">
        <v>2</v>
      </c>
      <c r="H52" s="121">
        <v>0.60625000000000007</v>
      </c>
      <c r="I52" s="122">
        <v>130.5</v>
      </c>
      <c r="J52" s="123">
        <f>I52/200*100</f>
        <v>65.25</v>
      </c>
      <c r="K52" s="123">
        <f t="shared" si="1"/>
        <v>34.75</v>
      </c>
      <c r="L52" s="124">
        <v>89.29</v>
      </c>
      <c r="M52" s="125">
        <v>0</v>
      </c>
      <c r="N52" s="157">
        <f>VLOOKUP(D52,'85cm'!A:H,8,FALSE)</f>
        <v>31.315789473684209</v>
      </c>
      <c r="O52" s="158">
        <f>VLOOKUP(D52,'85cm'!A:I,9,FALSE)</f>
        <v>6</v>
      </c>
      <c r="P52" s="158">
        <f>VLOOKUP(D52,'85cm'!A:N,14,FALSE)</f>
        <v>5</v>
      </c>
      <c r="Q52" s="157">
        <f>VLOOKUP(D52,'85cm overall'!A:B,2,FALSE)</f>
        <v>31.315789473684209</v>
      </c>
      <c r="R52" s="135">
        <f>VLOOKUP(D52,'85cm overall'!A:C,3,FALSE)</f>
        <v>0</v>
      </c>
      <c r="S52" s="91"/>
      <c r="T52" s="65"/>
      <c r="U52" s="7"/>
      <c r="V52" s="7"/>
      <c r="W52" s="82"/>
    </row>
    <row r="53" spans="1:23" s="4" customFormat="1" ht="15.75" thickBot="1" x14ac:dyDescent="0.3">
      <c r="A53" s="63" t="s">
        <v>124</v>
      </c>
      <c r="B53" s="12" t="s">
        <v>125</v>
      </c>
      <c r="C53" s="107" t="s">
        <v>126</v>
      </c>
      <c r="D53" s="108">
        <v>106</v>
      </c>
      <c r="E53" s="108" t="s">
        <v>19</v>
      </c>
      <c r="F53" s="108">
        <v>75</v>
      </c>
      <c r="G53" s="108">
        <v>1</v>
      </c>
      <c r="H53" s="109">
        <v>0.50624999999999998</v>
      </c>
      <c r="I53" s="110">
        <v>131</v>
      </c>
      <c r="J53" s="111">
        <f>VLOOKUP(D53,'75cm'!A:E,5,FALSE)</f>
        <v>0.65500000000000003</v>
      </c>
      <c r="K53" s="112">
        <f>VLOOKUP(D53,'75cm'!A:F,6,FALSE)</f>
        <v>34.5</v>
      </c>
      <c r="L53" s="113">
        <v>87.41</v>
      </c>
      <c r="M53" s="114">
        <v>0</v>
      </c>
      <c r="N53" s="115">
        <f>VLOOKUP(D53,'75cm'!A:H,8,FALSE)</f>
        <v>34.5</v>
      </c>
      <c r="O53" s="116">
        <f>VLOOKUP(D53,'75cm'!A:I,9,FALSE)</f>
        <v>2</v>
      </c>
      <c r="P53" s="116">
        <f>VLOOKUP(D53,'75cm'!A:N,14,FALSE)</f>
        <v>2</v>
      </c>
      <c r="Q53" s="115">
        <f>VLOOKUP(D53,'75cm overall'!A:B,2,FALSE)</f>
        <v>28.495238095238097</v>
      </c>
      <c r="R53" s="130">
        <f>VLOOKUP(D53,'75cm overall'!A:C,3,FALSE)</f>
        <v>3</v>
      </c>
      <c r="S53" s="91">
        <f>P53+P54+P55</f>
        <v>9</v>
      </c>
      <c r="T53" s="67">
        <v>1</v>
      </c>
      <c r="U53" s="7"/>
      <c r="V53" s="7"/>
      <c r="W53" s="82"/>
    </row>
    <row r="54" spans="1:23" s="4" customFormat="1" ht="15.75" thickBot="1" x14ac:dyDescent="0.3">
      <c r="A54" s="64" t="s">
        <v>124</v>
      </c>
      <c r="B54" s="14" t="s">
        <v>127</v>
      </c>
      <c r="C54" s="29" t="s">
        <v>128</v>
      </c>
      <c r="D54" s="30">
        <v>107</v>
      </c>
      <c r="E54" s="30" t="s">
        <v>19</v>
      </c>
      <c r="F54" s="30">
        <v>75</v>
      </c>
      <c r="G54" s="30">
        <v>2</v>
      </c>
      <c r="H54" s="34">
        <v>0.50624999999999998</v>
      </c>
      <c r="I54" s="52">
        <v>136</v>
      </c>
      <c r="J54" s="94">
        <f>VLOOKUP(D54,'75cm'!A:E,5,FALSE)</f>
        <v>0.68</v>
      </c>
      <c r="K54" s="55">
        <f>VLOOKUP(D54,'75cm'!A:F,6,FALSE)</f>
        <v>31.999999999999996</v>
      </c>
      <c r="L54" s="33">
        <v>92.45</v>
      </c>
      <c r="M54" s="61">
        <v>0</v>
      </c>
      <c r="N54" s="95">
        <f>VLOOKUP(D54,'75cm'!A:H,8,FALSE)</f>
        <v>31.999999999999996</v>
      </c>
      <c r="O54" s="96">
        <f>VLOOKUP(D54,'75cm'!A:I,9,FALSE)</f>
        <v>6</v>
      </c>
      <c r="P54" s="96">
        <f>VLOOKUP(D54,'75cm'!A:N,14,FALSE)</f>
        <v>6</v>
      </c>
      <c r="Q54" s="95">
        <f>VLOOKUP(D54,'75cm overall'!A:B,2,FALSE)</f>
        <v>31.999999999999996</v>
      </c>
      <c r="R54" s="131">
        <f>VLOOKUP(D54,'75cm overall'!A:C,3,FALSE)</f>
        <v>0</v>
      </c>
      <c r="S54" s="91"/>
      <c r="T54" s="67"/>
      <c r="U54" s="7"/>
      <c r="V54" s="7"/>
      <c r="W54" s="82"/>
    </row>
    <row r="55" spans="1:23" s="4" customFormat="1" ht="15.75" thickBot="1" x14ac:dyDescent="0.3">
      <c r="A55" s="64" t="s">
        <v>124</v>
      </c>
      <c r="B55" s="14" t="s">
        <v>129</v>
      </c>
      <c r="C55" s="29" t="s">
        <v>130</v>
      </c>
      <c r="D55" s="30">
        <v>108</v>
      </c>
      <c r="E55" s="30" t="s">
        <v>19</v>
      </c>
      <c r="F55" s="30">
        <v>85</v>
      </c>
      <c r="G55" s="30">
        <v>1</v>
      </c>
      <c r="H55" s="34">
        <v>0.61041666666666672</v>
      </c>
      <c r="I55" s="52">
        <v>148</v>
      </c>
      <c r="J55" s="55">
        <f>I55/200*100</f>
        <v>74</v>
      </c>
      <c r="K55" s="55">
        <f t="shared" si="1"/>
        <v>26</v>
      </c>
      <c r="L55" s="33">
        <v>92.38</v>
      </c>
      <c r="M55" s="61">
        <v>4</v>
      </c>
      <c r="N55" s="95">
        <f>VLOOKUP(D55,'85cm'!A:H,8,FALSE)</f>
        <v>26.10526315789474</v>
      </c>
      <c r="O55" s="96">
        <f>VLOOKUP(D55,'85cm'!A:I,9,FALSE)</f>
        <v>1</v>
      </c>
      <c r="P55" s="96">
        <f>VLOOKUP(D55,'85cm'!A:N,14,FALSE)</f>
        <v>1</v>
      </c>
      <c r="Q55" s="95">
        <f>VLOOKUP(D55,'85cm overall'!A:B,2,FALSE)</f>
        <v>22.506191950464391</v>
      </c>
      <c r="R55" s="131">
        <f>VLOOKUP(D55,'85cm overall'!A:C,3,FALSE)</f>
        <v>1</v>
      </c>
      <c r="S55" s="91"/>
      <c r="T55" s="67"/>
      <c r="U55" s="7"/>
      <c r="V55" s="7"/>
      <c r="W55" s="82"/>
    </row>
    <row r="56" spans="1:23" s="4" customFormat="1" ht="15.75" thickBot="1" x14ac:dyDescent="0.3">
      <c r="A56" s="66" t="s">
        <v>124</v>
      </c>
      <c r="B56" s="17" t="s">
        <v>131</v>
      </c>
      <c r="C56" s="119" t="s">
        <v>132</v>
      </c>
      <c r="D56" s="120">
        <v>109</v>
      </c>
      <c r="E56" s="120" t="s">
        <v>19</v>
      </c>
      <c r="F56" s="120">
        <v>85</v>
      </c>
      <c r="G56" s="120">
        <v>2</v>
      </c>
      <c r="H56" s="121">
        <v>0.61041666666666672</v>
      </c>
      <c r="I56" s="122">
        <v>133</v>
      </c>
      <c r="J56" s="123">
        <f>I56/200*100</f>
        <v>66.5</v>
      </c>
      <c r="K56" s="123">
        <f t="shared" si="1"/>
        <v>33.5</v>
      </c>
      <c r="L56" s="124">
        <v>84.24</v>
      </c>
      <c r="M56" s="125">
        <v>4</v>
      </c>
      <c r="N56" s="157">
        <f>VLOOKUP(D56,'85cm'!A:H,8,FALSE)</f>
        <v>34</v>
      </c>
      <c r="O56" s="158">
        <f>VLOOKUP(D56,'85cm'!A:I,9,FALSE)</f>
        <v>11</v>
      </c>
      <c r="P56" s="158">
        <f>VLOOKUP(D56,'85cm'!A:N,14,FALSE)</f>
        <v>10</v>
      </c>
      <c r="Q56" s="157">
        <f>VLOOKUP(D56,'85cm overall'!A:B,2,FALSE)</f>
        <v>34</v>
      </c>
      <c r="R56" s="135">
        <f>VLOOKUP(D56,'85cm overall'!A:C,3,FALSE)</f>
        <v>0</v>
      </c>
      <c r="S56" s="101"/>
      <c r="T56" s="67"/>
      <c r="U56" s="7"/>
      <c r="V56" s="7"/>
      <c r="W56" s="82"/>
    </row>
    <row r="57" spans="1:23" s="4" customFormat="1" ht="15.75" thickBot="1" x14ac:dyDescent="0.3">
      <c r="A57" s="63" t="s">
        <v>133</v>
      </c>
      <c r="B57" s="12" t="s">
        <v>134</v>
      </c>
      <c r="C57" s="107" t="s">
        <v>135</v>
      </c>
      <c r="D57" s="108">
        <v>110</v>
      </c>
      <c r="E57" s="108" t="s">
        <v>19</v>
      </c>
      <c r="F57" s="108">
        <v>75</v>
      </c>
      <c r="G57" s="108">
        <v>1</v>
      </c>
      <c r="H57" s="109">
        <v>0.51041666666666674</v>
      </c>
      <c r="I57" s="110">
        <v>126</v>
      </c>
      <c r="J57" s="111">
        <f>VLOOKUP(D57,'75cm'!A:E,5,FALSE)</f>
        <v>0.63</v>
      </c>
      <c r="K57" s="112">
        <f>VLOOKUP(D57,'75cm'!A:F,6,FALSE)</f>
        <v>37</v>
      </c>
      <c r="L57" s="113">
        <v>86.94</v>
      </c>
      <c r="M57" s="114">
        <v>0</v>
      </c>
      <c r="N57" s="115">
        <f>VLOOKUP(D57,'75cm'!A:H,8,FALSE)</f>
        <v>37</v>
      </c>
      <c r="O57" s="116">
        <f>VLOOKUP(D57,'75cm'!A:I,9,FALSE)</f>
        <v>5</v>
      </c>
      <c r="P57" s="116">
        <f>VLOOKUP(D57,'75cm'!A:N,14,FALSE)</f>
        <v>5</v>
      </c>
      <c r="Q57" s="115">
        <f>VLOOKUP(D57,'75cm overall'!A:B,2,FALSE)</f>
        <v>30.995238095238097</v>
      </c>
      <c r="R57" s="130">
        <f>VLOOKUP(D57,'75cm overall'!A:C,3,FALSE)</f>
        <v>0</v>
      </c>
      <c r="S57" s="118">
        <f>P57+P58+P59</f>
        <v>24</v>
      </c>
      <c r="T57" s="67"/>
      <c r="U57" s="7"/>
      <c r="V57" s="7"/>
      <c r="W57" s="82"/>
    </row>
    <row r="58" spans="1:23" s="4" customFormat="1" ht="15.75" thickBot="1" x14ac:dyDescent="0.3">
      <c r="A58" s="64" t="s">
        <v>133</v>
      </c>
      <c r="B58" s="14" t="s">
        <v>136</v>
      </c>
      <c r="C58" s="29" t="s">
        <v>33</v>
      </c>
      <c r="D58" s="30">
        <v>111</v>
      </c>
      <c r="E58" s="30" t="s">
        <v>19</v>
      </c>
      <c r="F58" s="30">
        <v>75</v>
      </c>
      <c r="G58" s="30">
        <v>2</v>
      </c>
      <c r="H58" s="34">
        <v>0.51041666666666674</v>
      </c>
      <c r="I58" s="52">
        <v>133</v>
      </c>
      <c r="J58" s="94">
        <f>VLOOKUP(D58,'75cm'!A:E,5,FALSE)</f>
        <v>0.66500000000000004</v>
      </c>
      <c r="K58" s="55">
        <f>VLOOKUP(D58,'75cm'!A:F,6,FALSE)</f>
        <v>33.5</v>
      </c>
      <c r="L58" s="33">
        <v>88.77</v>
      </c>
      <c r="M58" s="61">
        <v>8</v>
      </c>
      <c r="N58" s="95">
        <f>VLOOKUP(D58,'75cm'!A:H,8,FALSE)</f>
        <v>41.5</v>
      </c>
      <c r="O58" s="96">
        <f>VLOOKUP(D58,'75cm'!A:I,9,FALSE)</f>
        <v>15</v>
      </c>
      <c r="P58" s="96">
        <f>VLOOKUP(D58,'75cm'!A:N,14,FALSE)</f>
        <v>15</v>
      </c>
      <c r="Q58" s="95">
        <f>VLOOKUP(D58,'75cm overall'!A:B,2,FALSE)</f>
        <v>41.5</v>
      </c>
      <c r="R58" s="131">
        <f>VLOOKUP(D58,'75cm overall'!A:C,3,FALSE)</f>
        <v>0</v>
      </c>
      <c r="S58" s="118"/>
      <c r="T58" s="67"/>
      <c r="U58" s="7"/>
      <c r="V58" s="7"/>
      <c r="W58" s="82"/>
    </row>
    <row r="59" spans="1:23" s="4" customFormat="1" ht="15.75" thickBot="1" x14ac:dyDescent="0.3">
      <c r="A59" s="64" t="s">
        <v>133</v>
      </c>
      <c r="B59" s="14" t="s">
        <v>137</v>
      </c>
      <c r="C59" s="29" t="s">
        <v>138</v>
      </c>
      <c r="D59" s="30">
        <v>112</v>
      </c>
      <c r="E59" s="30" t="s">
        <v>19</v>
      </c>
      <c r="F59" s="30">
        <v>85</v>
      </c>
      <c r="G59" s="30">
        <v>1</v>
      </c>
      <c r="H59" s="34">
        <v>0.61458333333333337</v>
      </c>
      <c r="I59" s="52">
        <v>133</v>
      </c>
      <c r="J59" s="55">
        <f>I59/200*100</f>
        <v>66.5</v>
      </c>
      <c r="K59" s="55">
        <f t="shared" si="1"/>
        <v>33.5</v>
      </c>
      <c r="L59" s="33">
        <v>88.93</v>
      </c>
      <c r="M59" s="61">
        <v>4</v>
      </c>
      <c r="N59" s="95">
        <f>VLOOKUP(D59,'85cm'!A:H,8,FALSE)</f>
        <v>34</v>
      </c>
      <c r="O59" s="96">
        <f>VLOOKUP(D59,'85cm'!A:I,9,FALSE)</f>
        <v>5</v>
      </c>
      <c r="P59" s="96">
        <f>VLOOKUP(D59,'85cm'!A:N,14,FALSE)</f>
        <v>4</v>
      </c>
      <c r="Q59" s="95">
        <f>VLOOKUP(D59,'85cm overall'!A:B,2,FALSE)</f>
        <v>30.400928792569655</v>
      </c>
      <c r="R59" s="131">
        <f>VLOOKUP(D59,'85cm overall'!A:C,3,FALSE)</f>
        <v>0</v>
      </c>
      <c r="S59" s="118"/>
      <c r="T59" s="67"/>
      <c r="U59" s="7"/>
      <c r="V59" s="7"/>
      <c r="W59" s="82"/>
    </row>
    <row r="60" spans="1:23" s="4" customFormat="1" ht="15.75" thickBot="1" x14ac:dyDescent="0.3">
      <c r="A60" s="66" t="s">
        <v>133</v>
      </c>
      <c r="B60" s="17" t="s">
        <v>116</v>
      </c>
      <c r="C60" s="119" t="s">
        <v>139</v>
      </c>
      <c r="D60" s="120">
        <v>113</v>
      </c>
      <c r="E60" s="120" t="s">
        <v>19</v>
      </c>
      <c r="F60" s="120">
        <v>85</v>
      </c>
      <c r="G60" s="120">
        <v>2</v>
      </c>
      <c r="H60" s="121">
        <v>0.61458333333333337</v>
      </c>
      <c r="I60" s="122">
        <v>142</v>
      </c>
      <c r="J60" s="123">
        <f>I60/200*100</f>
        <v>71</v>
      </c>
      <c r="K60" s="123">
        <f t="shared" si="1"/>
        <v>29</v>
      </c>
      <c r="L60" s="124"/>
      <c r="M60" s="125" t="s">
        <v>36</v>
      </c>
      <c r="N60" s="157">
        <f>VLOOKUP(D60,'85cm'!A:H,8,FALSE)</f>
        <v>0</v>
      </c>
      <c r="O60" s="158">
        <f>VLOOKUP(D60,'85cm'!A:I,9,FALSE)</f>
        <v>0</v>
      </c>
      <c r="P60" s="158">
        <f>VLOOKUP(D60,'85cm'!A:N,14,FALSE)</f>
        <v>0</v>
      </c>
      <c r="Q60" s="157">
        <f>VLOOKUP(D60,'85cm overall'!A:B,2,FALSE)</f>
        <v>0</v>
      </c>
      <c r="R60" s="135">
        <f>VLOOKUP(D60,'85cm overall'!A:C,3,FALSE)</f>
        <v>0</v>
      </c>
      <c r="S60" s="118"/>
      <c r="T60" s="67"/>
      <c r="U60" s="7"/>
      <c r="V60" s="7"/>
      <c r="W60" s="82"/>
    </row>
    <row r="61" spans="1:23" s="41" customFormat="1" ht="15.75" thickBot="1" x14ac:dyDescent="0.3">
      <c r="A61" s="68" t="s">
        <v>140</v>
      </c>
      <c r="B61" s="38" t="s">
        <v>183</v>
      </c>
      <c r="C61" s="126" t="s">
        <v>141</v>
      </c>
      <c r="D61" s="127">
        <v>118</v>
      </c>
      <c r="E61" s="127" t="s">
        <v>19</v>
      </c>
      <c r="F61" s="127">
        <v>75</v>
      </c>
      <c r="G61" s="127">
        <v>1</v>
      </c>
      <c r="H61" s="128">
        <v>0.51875000000000004</v>
      </c>
      <c r="I61" s="110">
        <v>121</v>
      </c>
      <c r="J61" s="111">
        <f>VLOOKUP(D61,'75cm'!A:E,5,FALSE)</f>
        <v>0.60499999999999998</v>
      </c>
      <c r="K61" s="112">
        <f>VLOOKUP(D61,'75cm'!A:F,6,FALSE)</f>
        <v>39.5</v>
      </c>
      <c r="L61" s="129">
        <v>100.57</v>
      </c>
      <c r="M61" s="114">
        <v>10</v>
      </c>
      <c r="N61" s="115">
        <f>VLOOKUP(D61,'75cm'!A:H,8,FALSE)</f>
        <v>49.5</v>
      </c>
      <c r="O61" s="116">
        <f>VLOOKUP(D61,'75cm'!A:I,9,FALSE)</f>
        <v>10</v>
      </c>
      <c r="P61" s="116">
        <f>VLOOKUP(D61,'75cm'!A:N,14,FALSE)</f>
        <v>10</v>
      </c>
      <c r="Q61" s="115">
        <f>VLOOKUP(D61,'75cm overall'!A:B,2,FALSE)</f>
        <v>43.495238095238086</v>
      </c>
      <c r="R61" s="130">
        <f>VLOOKUP(D61,'75cm overall'!A:C,3,FALSE)</f>
        <v>0</v>
      </c>
      <c r="S61" s="106">
        <f>P61+P62+P64</f>
        <v>26</v>
      </c>
      <c r="T61" s="71"/>
      <c r="U61" s="7"/>
      <c r="V61" s="7"/>
      <c r="W61" s="82"/>
    </row>
    <row r="62" spans="1:23" s="41" customFormat="1" ht="15.75" thickBot="1" x14ac:dyDescent="0.3">
      <c r="A62" s="69" t="s">
        <v>140</v>
      </c>
      <c r="B62" s="42" t="s">
        <v>142</v>
      </c>
      <c r="C62" s="99" t="s">
        <v>143</v>
      </c>
      <c r="D62" s="77">
        <v>119</v>
      </c>
      <c r="E62" s="77" t="s">
        <v>19</v>
      </c>
      <c r="F62" s="77">
        <v>75</v>
      </c>
      <c r="G62" s="77">
        <v>2</v>
      </c>
      <c r="H62" s="100">
        <v>0.51875000000000004</v>
      </c>
      <c r="I62" s="52">
        <v>130</v>
      </c>
      <c r="J62" s="94">
        <f>VLOOKUP(D62,'75cm'!A:E,5,FALSE)</f>
        <v>0.65</v>
      </c>
      <c r="K62" s="55">
        <f>VLOOKUP(D62,'75cm'!A:F,6,FALSE)</f>
        <v>35</v>
      </c>
      <c r="L62" s="61">
        <v>76.8</v>
      </c>
      <c r="M62" s="61">
        <v>0</v>
      </c>
      <c r="N62" s="95">
        <f>VLOOKUP(D62,'75cm'!A:H,8,FALSE)</f>
        <v>35</v>
      </c>
      <c r="O62" s="96">
        <f>VLOOKUP(D62,'75cm'!A:I,9,FALSE)</f>
        <v>9</v>
      </c>
      <c r="P62" s="96">
        <f>VLOOKUP(D62,'75cm'!A:N,14,FALSE)</f>
        <v>9</v>
      </c>
      <c r="Q62" s="95">
        <f>VLOOKUP(D62,'75cm overall'!A:B,2,FALSE)</f>
        <v>35</v>
      </c>
      <c r="R62" s="131">
        <f>VLOOKUP(D62,'75cm overall'!A:C,3,FALSE)</f>
        <v>0</v>
      </c>
      <c r="S62" s="92"/>
      <c r="T62" s="71"/>
      <c r="U62" s="7"/>
      <c r="V62" s="7"/>
      <c r="W62" s="82"/>
    </row>
    <row r="63" spans="1:23" s="41" customFormat="1" ht="15.75" thickBot="1" x14ac:dyDescent="0.3">
      <c r="A63" s="69" t="s">
        <v>140</v>
      </c>
      <c r="B63" s="42" t="s">
        <v>144</v>
      </c>
      <c r="C63" s="99" t="s">
        <v>145</v>
      </c>
      <c r="D63" s="77">
        <v>120</v>
      </c>
      <c r="E63" s="77" t="s">
        <v>19</v>
      </c>
      <c r="F63" s="77">
        <v>85</v>
      </c>
      <c r="G63" s="77">
        <v>1</v>
      </c>
      <c r="H63" s="100">
        <v>0.62291666666666667</v>
      </c>
      <c r="I63" s="52"/>
      <c r="J63" s="55">
        <f>I63/190*100</f>
        <v>0</v>
      </c>
      <c r="K63" s="55"/>
      <c r="L63" s="61"/>
      <c r="M63" s="61"/>
      <c r="N63" s="95">
        <f>VLOOKUP(D63,'85cm'!A:H,8,FALSE)</f>
        <v>0</v>
      </c>
      <c r="O63" s="96">
        <f>VLOOKUP(D63,'85cm'!A:I,9,FALSE)</f>
        <v>0</v>
      </c>
      <c r="P63" s="96">
        <f>VLOOKUP(D63,'85cm'!A:N,14,FALSE)</f>
        <v>0</v>
      </c>
      <c r="Q63" s="95">
        <f>VLOOKUP(D63,'85cm overall'!A:B,2,FALSE)</f>
        <v>0</v>
      </c>
      <c r="R63" s="131">
        <f>VLOOKUP(D63,'85cm overall'!A:C,3,FALSE)</f>
        <v>0</v>
      </c>
      <c r="S63" s="92"/>
      <c r="T63" s="71"/>
      <c r="U63" s="7"/>
      <c r="V63" s="7"/>
      <c r="W63" s="82"/>
    </row>
    <row r="64" spans="1:23" s="41" customFormat="1" ht="15.75" thickBot="1" x14ac:dyDescent="0.3">
      <c r="A64" s="70" t="s">
        <v>140</v>
      </c>
      <c r="B64" s="44" t="s">
        <v>146</v>
      </c>
      <c r="C64" s="132" t="s">
        <v>147</v>
      </c>
      <c r="D64" s="133">
        <v>121</v>
      </c>
      <c r="E64" s="133" t="s">
        <v>19</v>
      </c>
      <c r="F64" s="133">
        <v>85</v>
      </c>
      <c r="G64" s="133">
        <v>2</v>
      </c>
      <c r="H64" s="134">
        <v>0.62291666666666667</v>
      </c>
      <c r="I64" s="122">
        <v>128</v>
      </c>
      <c r="J64" s="123">
        <f>I64/200*100</f>
        <v>64</v>
      </c>
      <c r="K64" s="123">
        <f t="shared" si="1"/>
        <v>36</v>
      </c>
      <c r="L64" s="125">
        <v>92.5</v>
      </c>
      <c r="M64" s="125">
        <v>0</v>
      </c>
      <c r="N64" s="157">
        <f>VLOOKUP(D64,'85cm'!A:H,8,FALSE)</f>
        <v>32.631578947368425</v>
      </c>
      <c r="O64" s="158">
        <f>VLOOKUP(D64,'85cm'!A:I,9,FALSE)</f>
        <v>8</v>
      </c>
      <c r="P64" s="158">
        <f>VLOOKUP(D64,'85cm'!A:N,14,FALSE)</f>
        <v>7</v>
      </c>
      <c r="Q64" s="157">
        <f>VLOOKUP(D64,'85cm overall'!A:B,2,FALSE)</f>
        <v>32.631578947368425</v>
      </c>
      <c r="R64" s="135">
        <f>VLOOKUP(D64,'85cm overall'!A:C,3,FALSE)</f>
        <v>0</v>
      </c>
      <c r="S64" s="92"/>
      <c r="T64" s="71"/>
      <c r="U64" s="7"/>
      <c r="V64" s="7"/>
      <c r="W64" s="82"/>
    </row>
    <row r="65" spans="1:23" s="41" customFormat="1" ht="15.75" thickBot="1" x14ac:dyDescent="0.3">
      <c r="A65" s="102" t="s">
        <v>148</v>
      </c>
      <c r="B65" s="136" t="s">
        <v>149</v>
      </c>
      <c r="C65" s="139" t="s">
        <v>150</v>
      </c>
      <c r="D65" s="127">
        <v>122</v>
      </c>
      <c r="E65" s="127" t="s">
        <v>19</v>
      </c>
      <c r="F65" s="127">
        <v>75</v>
      </c>
      <c r="G65" s="127">
        <v>1</v>
      </c>
      <c r="H65" s="128">
        <v>0.5229166666666667</v>
      </c>
      <c r="I65" s="110">
        <v>120</v>
      </c>
      <c r="J65" s="111">
        <f>VLOOKUP(D65,'75cm'!A:E,5,FALSE)</f>
        <v>0.6</v>
      </c>
      <c r="K65" s="112">
        <f>VLOOKUP(D65,'75cm'!A:F,6,FALSE)</f>
        <v>40</v>
      </c>
      <c r="L65" s="129">
        <v>82.7</v>
      </c>
      <c r="M65" s="114">
        <v>12</v>
      </c>
      <c r="N65" s="115">
        <f>VLOOKUP(D65,'75cm'!A:H,8,FALSE)</f>
        <v>52</v>
      </c>
      <c r="O65" s="116">
        <f>VLOOKUP(D65,'75cm'!A:I,9,FALSE)</f>
        <v>12</v>
      </c>
      <c r="P65" s="116">
        <f>VLOOKUP(D65,'75cm'!A:N,14,FALSE)</f>
        <v>12</v>
      </c>
      <c r="Q65" s="115">
        <f>VLOOKUP(D65,'75cm overall'!A:B,2,FALSE)</f>
        <v>45.995238095238086</v>
      </c>
      <c r="R65" s="130">
        <f>VLOOKUP(D65,'75cm overall'!A:C,3,FALSE)</f>
        <v>0</v>
      </c>
      <c r="S65" s="92">
        <f>P67+P66+P68</f>
        <v>28</v>
      </c>
      <c r="T65" s="71"/>
      <c r="U65" s="7"/>
      <c r="V65" s="7"/>
      <c r="W65" s="82"/>
    </row>
    <row r="66" spans="1:23" s="41" customFormat="1" ht="15.75" thickBot="1" x14ac:dyDescent="0.3">
      <c r="A66" s="69"/>
      <c r="B66" s="137" t="s">
        <v>151</v>
      </c>
      <c r="C66" s="140" t="s">
        <v>152</v>
      </c>
      <c r="D66" s="77">
        <v>123</v>
      </c>
      <c r="E66" s="77" t="s">
        <v>19</v>
      </c>
      <c r="F66" s="77">
        <v>75</v>
      </c>
      <c r="G66" s="77">
        <v>2</v>
      </c>
      <c r="H66" s="100">
        <v>0.5229166666666667</v>
      </c>
      <c r="I66" s="52">
        <v>134.5</v>
      </c>
      <c r="J66" s="94">
        <f>VLOOKUP(D66,'75cm'!A:E,5,FALSE)</f>
        <v>0.67249999999999999</v>
      </c>
      <c r="K66" s="55">
        <f>VLOOKUP(D66,'75cm'!A:F,6,FALSE)</f>
        <v>32.75</v>
      </c>
      <c r="L66" s="61">
        <v>82.1</v>
      </c>
      <c r="M66" s="61">
        <v>4</v>
      </c>
      <c r="N66" s="95">
        <f>VLOOKUP(D66,'75cm'!A:H,8,FALSE)</f>
        <v>36.75</v>
      </c>
      <c r="O66" s="96">
        <f>VLOOKUP(D66,'75cm'!A:I,9,FALSE)</f>
        <v>10</v>
      </c>
      <c r="P66" s="96">
        <f>VLOOKUP(D66,'75cm'!A:N,14,FALSE)</f>
        <v>10</v>
      </c>
      <c r="Q66" s="95">
        <f>VLOOKUP(D66,'75cm overall'!A:B,2,FALSE)</f>
        <v>36.75</v>
      </c>
      <c r="R66" s="131">
        <f>VLOOKUP(D66,'75cm overall'!A:C,3,FALSE)</f>
        <v>0</v>
      </c>
      <c r="S66" s="92"/>
      <c r="T66" s="71"/>
      <c r="U66" s="7"/>
      <c r="V66" s="7"/>
      <c r="W66" s="82"/>
    </row>
    <row r="67" spans="1:23" s="41" customFormat="1" ht="15.75" thickBot="1" x14ac:dyDescent="0.3">
      <c r="A67" s="69"/>
      <c r="B67" s="137" t="s">
        <v>153</v>
      </c>
      <c r="C67" s="140" t="s">
        <v>154</v>
      </c>
      <c r="D67" s="77">
        <v>124</v>
      </c>
      <c r="E67" s="77" t="s">
        <v>19</v>
      </c>
      <c r="F67" s="77">
        <v>85</v>
      </c>
      <c r="G67" s="77">
        <v>1</v>
      </c>
      <c r="H67" s="100">
        <v>0.62708333333333333</v>
      </c>
      <c r="I67" s="52">
        <v>121</v>
      </c>
      <c r="J67" s="55">
        <f t="shared" ref="J67:J68" si="2">I67/200*100</f>
        <v>60.5</v>
      </c>
      <c r="K67" s="55">
        <f t="shared" si="1"/>
        <v>39.5</v>
      </c>
      <c r="L67" s="61">
        <v>93.77</v>
      </c>
      <c r="M67" s="61">
        <v>8</v>
      </c>
      <c r="N67" s="95">
        <f>VLOOKUP(D67,'85cm'!A:H,8,FALSE)</f>
        <v>44.315789473684212</v>
      </c>
      <c r="O67" s="96">
        <f>VLOOKUP(D67,'85cm'!A:I,9,FALSE)</f>
        <v>10</v>
      </c>
      <c r="P67" s="96">
        <f>VLOOKUP(D67,'85cm'!A:N,14,FALSE)</f>
        <v>7</v>
      </c>
      <c r="Q67" s="95">
        <f>VLOOKUP(D67,'85cm overall'!A:B,2,FALSE)</f>
        <v>40.716718266253864</v>
      </c>
      <c r="R67" s="131">
        <f>VLOOKUP(D67,'85cm overall'!A:C,3,FALSE)</f>
        <v>0</v>
      </c>
      <c r="S67" s="92"/>
      <c r="T67" s="71"/>
      <c r="U67" s="7"/>
      <c r="V67" s="7"/>
      <c r="W67" s="82"/>
    </row>
    <row r="68" spans="1:23" s="41" customFormat="1" ht="15.75" thickBot="1" x14ac:dyDescent="0.3">
      <c r="A68" s="70"/>
      <c r="B68" s="138" t="s">
        <v>155</v>
      </c>
      <c r="C68" s="141" t="s">
        <v>156</v>
      </c>
      <c r="D68" s="133">
        <v>125</v>
      </c>
      <c r="E68" s="133" t="s">
        <v>19</v>
      </c>
      <c r="F68" s="133">
        <v>85</v>
      </c>
      <c r="G68" s="133">
        <v>2</v>
      </c>
      <c r="H68" s="134">
        <v>0.62708333333333333</v>
      </c>
      <c r="I68" s="122">
        <v>122.5</v>
      </c>
      <c r="J68" s="123">
        <f t="shared" si="2"/>
        <v>61.250000000000007</v>
      </c>
      <c r="K68" s="123">
        <f t="shared" si="1"/>
        <v>38.749999999999993</v>
      </c>
      <c r="L68" s="125">
        <v>83.71</v>
      </c>
      <c r="M68" s="125">
        <v>0</v>
      </c>
      <c r="N68" s="157">
        <f>VLOOKUP(D68,'85cm'!A:H,8,FALSE)</f>
        <v>35.526315789473685</v>
      </c>
      <c r="O68" s="158">
        <f>VLOOKUP(D68,'85cm'!A:I,9,FALSE)</f>
        <v>12</v>
      </c>
      <c r="P68" s="158">
        <f>VLOOKUP(D68,'85cm'!A:N,14,FALSE)</f>
        <v>11</v>
      </c>
      <c r="Q68" s="157">
        <f>VLOOKUP(D68,'85cm overall'!A:B,2,FALSE)</f>
        <v>35.526315789473685</v>
      </c>
      <c r="R68" s="135">
        <f>VLOOKUP(D68,'85cm overall'!A:C,3,FALSE)</f>
        <v>0</v>
      </c>
      <c r="S68" s="92"/>
      <c r="T68" s="71"/>
      <c r="U68" s="7"/>
      <c r="V68" s="7"/>
      <c r="W68" s="82"/>
    </row>
    <row r="69" spans="1:23" s="4" customFormat="1" x14ac:dyDescent="0.25">
      <c r="A69" s="21" t="s">
        <v>157</v>
      </c>
      <c r="B69" s="22" t="s">
        <v>158</v>
      </c>
      <c r="C69" s="22" t="s">
        <v>159</v>
      </c>
      <c r="D69" s="23">
        <v>127</v>
      </c>
      <c r="E69" s="24" t="s">
        <v>160</v>
      </c>
      <c r="F69" s="23">
        <v>75</v>
      </c>
      <c r="G69" s="23">
        <v>2</v>
      </c>
      <c r="H69" s="25">
        <v>0.52708333333333335</v>
      </c>
      <c r="I69" s="51">
        <v>131.5</v>
      </c>
      <c r="J69" s="103">
        <f>VLOOKUP(D69,'75cm'!A:E,5,FALSE)</f>
        <v>0.65749999999999997</v>
      </c>
      <c r="K69" s="57">
        <f>VLOOKUP(D69,'75cm'!A:F,6,FALSE)</f>
        <v>34.25</v>
      </c>
      <c r="L69" s="26">
        <v>95.95</v>
      </c>
      <c r="M69" s="60">
        <v>21</v>
      </c>
      <c r="N69" s="104">
        <f>VLOOKUP(D69,'75cm'!A:H,8,FALSE)</f>
        <v>55.25</v>
      </c>
      <c r="O69" s="105">
        <f>VLOOKUP(D69,'75cm'!A:I,9,FALSE)</f>
        <v>17</v>
      </c>
      <c r="P69" s="105">
        <f>VLOOKUP(D69,'75cm'!A:N,14,FALSE)</f>
        <v>0</v>
      </c>
      <c r="Q69" s="104">
        <f>VLOOKUP(D69,'75cm overall'!A:B,2,FALSE)</f>
        <v>55.25</v>
      </c>
      <c r="R69" s="27">
        <f>VLOOKUP(D69,'75cm overall'!A:C,3,FALSE)</f>
        <v>0</v>
      </c>
      <c r="T69" s="47"/>
      <c r="U69" s="7"/>
      <c r="V69" s="7"/>
      <c r="W69" s="82"/>
    </row>
    <row r="70" spans="1:23" s="4" customFormat="1" x14ac:dyDescent="0.25">
      <c r="A70" s="28" t="s">
        <v>161</v>
      </c>
      <c r="B70" s="29" t="s">
        <v>51</v>
      </c>
      <c r="C70" s="29" t="s">
        <v>162</v>
      </c>
      <c r="D70" s="30">
        <v>68</v>
      </c>
      <c r="E70" s="31" t="s">
        <v>160</v>
      </c>
      <c r="F70" s="30">
        <v>85</v>
      </c>
      <c r="G70" s="30">
        <v>1</v>
      </c>
      <c r="H70" s="32">
        <v>0.64374999999999993</v>
      </c>
      <c r="I70" s="52">
        <v>126</v>
      </c>
      <c r="J70" s="55">
        <f>I70/200*100</f>
        <v>63</v>
      </c>
      <c r="K70" s="55">
        <f t="shared" ref="K70:K76" si="3">100-J70</f>
        <v>37</v>
      </c>
      <c r="L70" s="33">
        <v>76.680000000000007</v>
      </c>
      <c r="M70" s="61">
        <v>0</v>
      </c>
      <c r="N70" s="95">
        <f>VLOOKUP(D70,'85cm'!A:H,8,FALSE)</f>
        <v>33.684210526315795</v>
      </c>
      <c r="O70" s="96">
        <f>VLOOKUP(D70,'85cm'!A:I,9,FALSE)</f>
        <v>4</v>
      </c>
      <c r="P70" s="96">
        <f>VLOOKUP(D70,'85cm'!A:N,14,FALSE)</f>
        <v>0</v>
      </c>
      <c r="Q70" s="95">
        <f>VLOOKUP(D70,'85cm overall'!A:B,2,FALSE)</f>
        <v>30.085139318885446</v>
      </c>
      <c r="R70" s="33">
        <f>VLOOKUP(D70,'85cm overall'!A:C,3,FALSE)</f>
        <v>0</v>
      </c>
      <c r="T70" s="47"/>
    </row>
    <row r="71" spans="1:23" s="4" customFormat="1" ht="15.75" thickBot="1" x14ac:dyDescent="0.3">
      <c r="A71" s="28" t="s">
        <v>163</v>
      </c>
      <c r="B71" s="29" t="s">
        <v>164</v>
      </c>
      <c r="C71" s="29" t="s">
        <v>165</v>
      </c>
      <c r="D71" s="30">
        <v>88</v>
      </c>
      <c r="E71" s="31" t="s">
        <v>160</v>
      </c>
      <c r="F71" s="30">
        <v>85</v>
      </c>
      <c r="G71" s="30">
        <v>1</v>
      </c>
      <c r="H71" s="34">
        <v>0.58958333333333335</v>
      </c>
      <c r="I71" s="52">
        <v>133</v>
      </c>
      <c r="J71" s="55">
        <f>I71/200*100</f>
        <v>66.5</v>
      </c>
      <c r="K71" s="55">
        <f t="shared" si="3"/>
        <v>33.5</v>
      </c>
      <c r="L71" s="33">
        <v>100.57</v>
      </c>
      <c r="M71" s="61">
        <v>10</v>
      </c>
      <c r="N71" s="95">
        <f>VLOOKUP(D71,'85cm'!A:H,8,FALSE)</f>
        <v>40</v>
      </c>
      <c r="O71" s="96">
        <f>VLOOKUP(D71,'85cm'!A:I,9,FALSE)</f>
        <v>8</v>
      </c>
      <c r="P71" s="96">
        <f>VLOOKUP(D71,'85cm'!A:N,14,FALSE)</f>
        <v>0</v>
      </c>
      <c r="Q71" s="95">
        <f>VLOOKUP(D71,'85cm overall'!A:B,2,FALSE)</f>
        <v>36.400928792569658</v>
      </c>
      <c r="R71" s="33">
        <f>VLOOKUP(D71,'85cm overall'!A:C,3,FALSE)</f>
        <v>0</v>
      </c>
      <c r="T71" s="47"/>
    </row>
    <row r="72" spans="1:23" s="4" customFormat="1" x14ac:dyDescent="0.25">
      <c r="A72" s="28" t="s">
        <v>163</v>
      </c>
      <c r="B72" s="29" t="s">
        <v>166</v>
      </c>
      <c r="C72" s="29" t="s">
        <v>167</v>
      </c>
      <c r="D72" s="30">
        <v>89</v>
      </c>
      <c r="E72" s="31" t="s">
        <v>160</v>
      </c>
      <c r="F72" s="30">
        <v>85</v>
      </c>
      <c r="G72" s="30">
        <v>2</v>
      </c>
      <c r="H72" s="34">
        <v>0.58958333333333335</v>
      </c>
      <c r="I72" s="52">
        <v>135</v>
      </c>
      <c r="J72" s="55">
        <f>I72/200*100</f>
        <v>67.5</v>
      </c>
      <c r="K72" s="55">
        <f t="shared" si="3"/>
        <v>32.5</v>
      </c>
      <c r="L72" s="33">
        <v>82.97</v>
      </c>
      <c r="M72" s="61">
        <v>8</v>
      </c>
      <c r="N72" s="95">
        <f>VLOOKUP(D72,'85cm'!A:H,8,FALSE)</f>
        <v>36.94736842105263</v>
      </c>
      <c r="O72" s="96">
        <f>VLOOKUP(D72,'85cm'!A:I,9,FALSE)</f>
        <v>13</v>
      </c>
      <c r="P72" s="96">
        <f>VLOOKUP(D72,'85cm'!A:N,14,FALSE)</f>
        <v>0</v>
      </c>
      <c r="Q72" s="95">
        <f>VLOOKUP(D72,'85cm overall'!A:B,2,FALSE)</f>
        <v>36.94736842105263</v>
      </c>
      <c r="R72" s="33">
        <f>VLOOKUP(D72,'85cm overall'!A:C,3,FALSE)</f>
        <v>0</v>
      </c>
      <c r="T72" s="48"/>
    </row>
    <row r="73" spans="1:23" s="4" customFormat="1" x14ac:dyDescent="0.25">
      <c r="A73" s="28" t="s">
        <v>168</v>
      </c>
      <c r="B73" s="29" t="s">
        <v>169</v>
      </c>
      <c r="C73" s="29" t="s">
        <v>170</v>
      </c>
      <c r="D73" s="30">
        <v>92</v>
      </c>
      <c r="E73" s="31" t="s">
        <v>160</v>
      </c>
      <c r="F73" s="30">
        <v>85</v>
      </c>
      <c r="G73" s="30">
        <v>1</v>
      </c>
      <c r="H73" s="34">
        <v>0.59375</v>
      </c>
      <c r="I73" s="52">
        <v>126</v>
      </c>
      <c r="J73" s="55">
        <f t="shared" ref="J73:J76" si="4">I73/200*100</f>
        <v>63</v>
      </c>
      <c r="K73" s="55">
        <f t="shared" si="3"/>
        <v>37</v>
      </c>
      <c r="L73" s="33">
        <v>104.81</v>
      </c>
      <c r="M73" s="61">
        <v>14</v>
      </c>
      <c r="N73" s="95">
        <f>VLOOKUP(D73,'85cm'!A:H,8,FALSE)</f>
        <v>47.684210526315795</v>
      </c>
      <c r="O73" s="96">
        <f>VLOOKUP(D73,'85cm'!A:I,9,FALSE)</f>
        <v>14</v>
      </c>
      <c r="P73" s="96">
        <f>VLOOKUP(D73,'85cm'!A:N,14,FALSE)</f>
        <v>0</v>
      </c>
      <c r="Q73" s="95">
        <f>VLOOKUP(D73,'85cm overall'!A:B,2,FALSE)</f>
        <v>44.085139318885446</v>
      </c>
      <c r="R73" s="33">
        <f>VLOOKUP(D73,'85cm overall'!A:C,3,FALSE)</f>
        <v>0</v>
      </c>
      <c r="T73" s="47"/>
    </row>
    <row r="74" spans="1:23" s="4" customFormat="1" x14ac:dyDescent="0.25">
      <c r="A74" s="28" t="s">
        <v>168</v>
      </c>
      <c r="B74" s="29" t="s">
        <v>94</v>
      </c>
      <c r="C74" s="29" t="s">
        <v>171</v>
      </c>
      <c r="D74" s="30">
        <v>93</v>
      </c>
      <c r="E74" s="31" t="s">
        <v>160</v>
      </c>
      <c r="F74" s="30">
        <v>85</v>
      </c>
      <c r="G74" s="30">
        <v>2</v>
      </c>
      <c r="H74" s="34">
        <v>0.59375</v>
      </c>
      <c r="I74" s="52">
        <v>140.5</v>
      </c>
      <c r="J74" s="55">
        <f t="shared" si="4"/>
        <v>70.25</v>
      </c>
      <c r="K74" s="55">
        <f t="shared" si="3"/>
        <v>29.75</v>
      </c>
      <c r="L74" s="33">
        <v>90.05</v>
      </c>
      <c r="M74" s="61">
        <v>4</v>
      </c>
      <c r="N74" s="95">
        <f>VLOOKUP(D74,'85cm'!A:H,8,FALSE)</f>
        <v>30.05263157894737</v>
      </c>
      <c r="O74" s="96">
        <f>VLOOKUP(D74,'85cm'!A:I,9,FALSE)</f>
        <v>4</v>
      </c>
      <c r="P74" s="96">
        <f>VLOOKUP(D74,'85cm'!A:N,14,FALSE)</f>
        <v>0</v>
      </c>
      <c r="Q74" s="95">
        <f>VLOOKUP(D74,'85cm overall'!A:B,2,FALSE)</f>
        <v>30.05263157894737</v>
      </c>
      <c r="R74" s="33">
        <f>VLOOKUP(D74,'85cm overall'!A:C,3,FALSE)</f>
        <v>6</v>
      </c>
      <c r="T74" s="47"/>
    </row>
    <row r="75" spans="1:23" x14ac:dyDescent="0.25">
      <c r="A75" s="28" t="s">
        <v>73</v>
      </c>
      <c r="B75" s="29" t="s">
        <v>172</v>
      </c>
      <c r="C75" s="35" t="s">
        <v>173</v>
      </c>
      <c r="D75" s="30">
        <v>131</v>
      </c>
      <c r="E75" s="31" t="s">
        <v>160</v>
      </c>
      <c r="F75" s="30">
        <v>85</v>
      </c>
      <c r="G75" s="30">
        <v>2</v>
      </c>
      <c r="H75" s="34">
        <v>0.63541666666666674</v>
      </c>
      <c r="I75" s="52">
        <v>122</v>
      </c>
      <c r="J75" s="55">
        <f t="shared" si="4"/>
        <v>61</v>
      </c>
      <c r="K75" s="55">
        <f t="shared" si="3"/>
        <v>39</v>
      </c>
      <c r="L75" s="33">
        <v>86.58</v>
      </c>
      <c r="M75" s="61">
        <v>4</v>
      </c>
      <c r="N75" s="95">
        <f>VLOOKUP(D75,'85cm'!A:H,8,FALSE)</f>
        <v>39.789473684210527</v>
      </c>
      <c r="O75" s="96">
        <f>VLOOKUP(D75,'85cm'!A:I,9,FALSE)</f>
        <v>14</v>
      </c>
      <c r="P75" s="96">
        <f>VLOOKUP(D75,'85cm'!A:N,14,FALSE)</f>
        <v>0</v>
      </c>
      <c r="Q75" s="95">
        <f>VLOOKUP(D75,'85cm overall'!A:B,2,FALSE)</f>
        <v>39.789473684210527</v>
      </c>
      <c r="R75" s="33">
        <f>VLOOKUP(D75,'85cm overall'!A:C,3,FALSE)</f>
        <v>0</v>
      </c>
    </row>
    <row r="76" spans="1:23" x14ac:dyDescent="0.25">
      <c r="A76" s="28" t="s">
        <v>73</v>
      </c>
      <c r="B76" s="29" t="s">
        <v>174</v>
      </c>
      <c r="C76" s="29" t="s">
        <v>175</v>
      </c>
      <c r="D76" s="30">
        <v>132</v>
      </c>
      <c r="E76" s="31" t="s">
        <v>160</v>
      </c>
      <c r="F76" s="30">
        <v>85</v>
      </c>
      <c r="G76" s="30">
        <v>1</v>
      </c>
      <c r="H76" s="32">
        <v>0.63541666666666674</v>
      </c>
      <c r="I76" s="52">
        <v>130</v>
      </c>
      <c r="J76" s="55">
        <f t="shared" si="4"/>
        <v>65</v>
      </c>
      <c r="K76" s="55">
        <f t="shared" si="3"/>
        <v>35</v>
      </c>
      <c r="L76" s="33">
        <v>87.46</v>
      </c>
      <c r="M76" s="61">
        <v>8</v>
      </c>
      <c r="N76" s="95">
        <f>VLOOKUP(D76,'85cm'!A:H,8,FALSE)</f>
        <v>39.578947368421055</v>
      </c>
      <c r="O76" s="96">
        <f>VLOOKUP(D76,'85cm'!A:I,9,FALSE)</f>
        <v>7</v>
      </c>
      <c r="P76" s="96">
        <f>VLOOKUP(D76,'85cm'!A:N,14,FALSE)</f>
        <v>0</v>
      </c>
      <c r="Q76" s="95">
        <f>VLOOKUP(D76,'85cm overall'!A:B,2,FALSE)</f>
        <v>35.979876160990713</v>
      </c>
      <c r="R76" s="33">
        <f>VLOOKUP(D76,'85cm overall'!A:C,3,FALSE)</f>
        <v>0</v>
      </c>
    </row>
    <row r="77" spans="1:23" s="4" customFormat="1" x14ac:dyDescent="0.25">
      <c r="A77" s="28" t="s">
        <v>176</v>
      </c>
      <c r="B77" s="29" t="s">
        <v>177</v>
      </c>
      <c r="C77" s="22" t="s">
        <v>178</v>
      </c>
      <c r="D77" s="23">
        <v>116</v>
      </c>
      <c r="E77" s="24"/>
      <c r="F77" s="23">
        <v>85</v>
      </c>
      <c r="G77" s="23">
        <v>1</v>
      </c>
      <c r="H77" s="25">
        <v>0.61875000000000002</v>
      </c>
      <c r="I77" s="51"/>
      <c r="J77" s="57">
        <f>I77/190*100</f>
        <v>0</v>
      </c>
      <c r="K77" s="57"/>
      <c r="L77" s="27"/>
      <c r="M77" s="86"/>
      <c r="N77" s="85"/>
      <c r="O77" s="85"/>
      <c r="P77" s="89">
        <f>VLOOKUP(D77,'85cm'!A:N,14,FALSE)</f>
        <v>0</v>
      </c>
      <c r="Q77" s="85"/>
      <c r="R77" s="93"/>
      <c r="T77" s="47"/>
    </row>
    <row r="78" spans="1:23" s="4" customFormat="1" x14ac:dyDescent="0.25">
      <c r="A78" s="28" t="s">
        <v>176</v>
      </c>
      <c r="B78" s="29" t="s">
        <v>72</v>
      </c>
      <c r="C78" s="29" t="s">
        <v>72</v>
      </c>
      <c r="D78" s="30">
        <v>117</v>
      </c>
      <c r="E78" s="31"/>
      <c r="F78" s="30">
        <v>85</v>
      </c>
      <c r="G78" s="30">
        <v>2</v>
      </c>
      <c r="H78" s="34">
        <v>0.61875000000000002</v>
      </c>
      <c r="I78" s="52"/>
      <c r="J78" s="55">
        <f>I78/190*100</f>
        <v>0</v>
      </c>
      <c r="K78" s="55"/>
      <c r="L78" s="33"/>
      <c r="M78" s="87"/>
      <c r="N78" s="85"/>
      <c r="O78" s="85"/>
      <c r="P78" s="89">
        <f>VLOOKUP(D78,'85cm'!A:N,14,FALSE)</f>
        <v>0</v>
      </c>
      <c r="Q78" s="85"/>
      <c r="R78" s="88"/>
      <c r="T78" s="47"/>
    </row>
    <row r="79" spans="1:23" x14ac:dyDescent="0.25">
      <c r="A79" s="28" t="s">
        <v>157</v>
      </c>
      <c r="B79" s="29" t="s">
        <v>71</v>
      </c>
      <c r="C79" s="29" t="s">
        <v>179</v>
      </c>
      <c r="D79" s="30">
        <v>130</v>
      </c>
      <c r="E79" s="31"/>
      <c r="F79" s="30">
        <v>85</v>
      </c>
      <c r="G79" s="30">
        <v>1</v>
      </c>
      <c r="H79" s="34">
        <v>0.63125000000000009</v>
      </c>
      <c r="I79" s="52"/>
      <c r="J79" s="55">
        <f>I79/190*100</f>
        <v>0</v>
      </c>
      <c r="K79" s="55"/>
      <c r="L79" s="33"/>
      <c r="M79" s="87"/>
      <c r="N79" s="85"/>
      <c r="O79" s="85"/>
      <c r="P79" s="89">
        <f>VLOOKUP(D79,'85cm'!A:N,14,FALSE)</f>
        <v>0</v>
      </c>
      <c r="Q79" s="85"/>
      <c r="R79" s="88"/>
    </row>
    <row r="80" spans="1:23" x14ac:dyDescent="0.25">
      <c r="A80" s="28" t="s">
        <v>180</v>
      </c>
      <c r="B80" s="29" t="s">
        <v>181</v>
      </c>
      <c r="C80" s="29" t="s">
        <v>182</v>
      </c>
      <c r="D80" s="30">
        <v>135</v>
      </c>
      <c r="E80" s="31"/>
      <c r="F80" s="30">
        <v>85</v>
      </c>
      <c r="G80" s="30">
        <v>2</v>
      </c>
      <c r="H80" s="32">
        <v>0.63958333333333339</v>
      </c>
      <c r="I80" s="52"/>
      <c r="J80" s="55">
        <v>0</v>
      </c>
      <c r="K80" s="55"/>
      <c r="L80" s="33"/>
      <c r="M80" s="87"/>
      <c r="N80" s="85"/>
      <c r="O80" s="85"/>
      <c r="P80" s="89">
        <f>VLOOKUP(D80,'85cm'!A:N,14,FALSE)</f>
        <v>0</v>
      </c>
      <c r="Q80" s="85"/>
      <c r="R80" s="88"/>
    </row>
    <row r="81" spans="1:20" s="4" customFormat="1" x14ac:dyDescent="0.25">
      <c r="A81" s="36"/>
      <c r="B81"/>
      <c r="C81"/>
      <c r="D81"/>
      <c r="E81"/>
      <c r="F81"/>
      <c r="G81"/>
      <c r="H81"/>
      <c r="I81" s="53"/>
      <c r="J81" s="53"/>
      <c r="K81" s="53"/>
      <c r="L81"/>
      <c r="M81" s="53"/>
      <c r="N81" s="83"/>
      <c r="O81" s="83"/>
      <c r="P81" s="83"/>
      <c r="Q81" s="83"/>
      <c r="R81"/>
      <c r="T81" s="47"/>
    </row>
    <row r="82" spans="1:20" s="4" customFormat="1" x14ac:dyDescent="0.25">
      <c r="A82" s="8"/>
      <c r="B82" s="2"/>
      <c r="C82" s="2"/>
      <c r="F82" s="37"/>
      <c r="I82" s="49"/>
      <c r="J82" s="40"/>
      <c r="K82" s="41"/>
      <c r="L82" s="5"/>
      <c r="M82" s="58"/>
      <c r="N82" s="83"/>
      <c r="O82" s="83"/>
      <c r="P82" s="83"/>
      <c r="Q82" s="83"/>
      <c r="R82" s="6"/>
      <c r="T82" s="47"/>
    </row>
    <row r="83" spans="1:20" s="4" customFormat="1" x14ac:dyDescent="0.25">
      <c r="A83" s="8"/>
      <c r="B83" s="2"/>
      <c r="C83" s="2"/>
      <c r="F83" s="37"/>
      <c r="I83" s="49"/>
      <c r="J83" s="40"/>
      <c r="K83" s="41"/>
      <c r="L83" s="5"/>
      <c r="M83" s="58"/>
      <c r="N83" s="83"/>
      <c r="O83" s="83"/>
      <c r="P83" s="83"/>
      <c r="Q83" s="83"/>
      <c r="R83" s="6"/>
      <c r="T83" s="47"/>
    </row>
    <row r="84" spans="1:20" s="4" customFormat="1" x14ac:dyDescent="0.25">
      <c r="A84" s="8"/>
      <c r="B84" s="2"/>
      <c r="C84" s="2"/>
      <c r="F84" s="37"/>
      <c r="I84" s="49"/>
      <c r="J84" s="40"/>
      <c r="K84" s="41"/>
      <c r="L84" s="5"/>
      <c r="M84" s="58"/>
      <c r="N84" s="83"/>
      <c r="O84" s="83"/>
      <c r="P84" s="83"/>
      <c r="Q84" s="83"/>
      <c r="R84" s="6"/>
      <c r="T84" s="47"/>
    </row>
    <row r="85" spans="1:20" s="4" customFormat="1" x14ac:dyDescent="0.25">
      <c r="A85" s="8"/>
      <c r="B85" s="2"/>
      <c r="C85" s="2"/>
      <c r="F85" s="37"/>
      <c r="I85" s="49"/>
      <c r="J85" s="40"/>
      <c r="K85" s="41"/>
      <c r="L85" s="5"/>
      <c r="M85" s="58"/>
      <c r="N85" s="83"/>
      <c r="O85" s="83"/>
      <c r="P85" s="83"/>
      <c r="Q85" s="83"/>
      <c r="R85" s="6"/>
      <c r="T85" s="47"/>
    </row>
    <row r="86" spans="1:20" s="4" customFormat="1" x14ac:dyDescent="0.25">
      <c r="A86" s="8"/>
      <c r="B86" s="2"/>
      <c r="C86" s="2"/>
      <c r="F86" s="37"/>
      <c r="I86" s="49"/>
      <c r="J86" s="40"/>
      <c r="K86" s="41"/>
      <c r="L86" s="5"/>
      <c r="M86" s="58"/>
      <c r="N86" s="83"/>
      <c r="O86" s="83"/>
      <c r="P86" s="83"/>
      <c r="Q86" s="83"/>
      <c r="R86" s="6"/>
      <c r="T86" s="47"/>
    </row>
    <row r="87" spans="1:20" s="4" customFormat="1" x14ac:dyDescent="0.25">
      <c r="A87" s="8"/>
      <c r="B87" s="2"/>
      <c r="C87" s="2"/>
      <c r="F87" s="37"/>
      <c r="I87" s="49"/>
      <c r="J87" s="40"/>
      <c r="K87" s="41"/>
      <c r="L87" s="5"/>
      <c r="M87" s="58"/>
      <c r="N87" s="83"/>
      <c r="O87" s="83"/>
      <c r="P87" s="83"/>
      <c r="Q87" s="83"/>
      <c r="R87" s="6"/>
      <c r="T87" s="47"/>
    </row>
    <row r="88" spans="1:20" s="4" customFormat="1" x14ac:dyDescent="0.25">
      <c r="A88" s="8"/>
      <c r="B88" s="2"/>
      <c r="C88" s="2"/>
      <c r="F88" s="37"/>
      <c r="I88" s="49"/>
      <c r="J88" s="40"/>
      <c r="K88" s="41"/>
      <c r="L88" s="5"/>
      <c r="M88" s="58"/>
      <c r="N88" s="83"/>
      <c r="O88" s="83"/>
      <c r="P88" s="83"/>
      <c r="Q88" s="83"/>
      <c r="R88" s="6"/>
      <c r="T88" s="47"/>
    </row>
    <row r="89" spans="1:20" s="4" customFormat="1" x14ac:dyDescent="0.25">
      <c r="A89" s="8"/>
      <c r="B89" s="2"/>
      <c r="C89" s="2"/>
      <c r="F89" s="37"/>
      <c r="I89" s="49"/>
      <c r="J89" s="40"/>
      <c r="K89" s="41"/>
      <c r="L89" s="5"/>
      <c r="M89" s="58"/>
      <c r="N89" s="83"/>
      <c r="O89" s="83"/>
      <c r="P89" s="83"/>
      <c r="Q89" s="83"/>
      <c r="R89" s="6"/>
      <c r="T89" s="47"/>
    </row>
    <row r="90" spans="1:20" s="4" customFormat="1" x14ac:dyDescent="0.25">
      <c r="A90" s="8"/>
      <c r="B90" s="2"/>
      <c r="C90" s="2"/>
      <c r="F90" s="37"/>
      <c r="I90" s="49"/>
      <c r="J90" s="40"/>
      <c r="K90" s="41"/>
      <c r="L90" s="5"/>
      <c r="M90" s="58"/>
      <c r="N90" s="83"/>
      <c r="O90" s="83"/>
      <c r="P90" s="83"/>
      <c r="Q90" s="83"/>
      <c r="R90" s="6"/>
      <c r="T90" s="47"/>
    </row>
    <row r="91" spans="1:20" s="4" customFormat="1" x14ac:dyDescent="0.25">
      <c r="A91" s="8"/>
      <c r="B91" s="2"/>
      <c r="C91" s="2"/>
      <c r="F91" s="37"/>
      <c r="I91" s="49"/>
      <c r="J91" s="40"/>
      <c r="K91" s="41"/>
      <c r="L91" s="5"/>
      <c r="M91" s="58"/>
      <c r="N91" s="83"/>
      <c r="O91" s="83"/>
      <c r="P91" s="83"/>
      <c r="Q91" s="83"/>
      <c r="R91" s="6"/>
      <c r="T91" s="47"/>
    </row>
    <row r="92" spans="1:20" s="4" customFormat="1" x14ac:dyDescent="0.25">
      <c r="A92" s="8"/>
      <c r="B92" s="2"/>
      <c r="C92" s="2"/>
      <c r="F92" s="37"/>
      <c r="I92" s="49"/>
      <c r="J92" s="40"/>
      <c r="K92" s="41"/>
      <c r="L92" s="5"/>
      <c r="M92" s="58"/>
      <c r="N92" s="83"/>
      <c r="O92" s="83"/>
      <c r="P92" s="83"/>
      <c r="Q92" s="83"/>
      <c r="R92" s="6"/>
      <c r="T92" s="47"/>
    </row>
    <row r="93" spans="1:20" s="4" customFormat="1" x14ac:dyDescent="0.25">
      <c r="A93" s="8"/>
      <c r="B93" s="2"/>
      <c r="C93" s="2"/>
      <c r="F93" s="37"/>
      <c r="I93" s="49"/>
      <c r="J93" s="40"/>
      <c r="K93" s="41"/>
      <c r="L93" s="5"/>
      <c r="M93" s="58"/>
      <c r="N93" s="83"/>
      <c r="O93" s="83"/>
      <c r="P93" s="83"/>
      <c r="Q93" s="83"/>
      <c r="R93" s="6"/>
      <c r="T93" s="47"/>
    </row>
    <row r="94" spans="1:20" s="4" customFormat="1" x14ac:dyDescent="0.25">
      <c r="A94" s="8"/>
      <c r="B94" s="2"/>
      <c r="C94" s="2"/>
      <c r="F94" s="37"/>
      <c r="I94" s="49"/>
      <c r="J94" s="40"/>
      <c r="K94" s="41"/>
      <c r="L94" s="5"/>
      <c r="M94" s="58"/>
      <c r="N94" s="83"/>
      <c r="O94" s="83"/>
      <c r="P94" s="83"/>
      <c r="Q94" s="83"/>
      <c r="R94" s="6"/>
      <c r="T94" s="47"/>
    </row>
    <row r="95" spans="1:20" s="4" customFormat="1" x14ac:dyDescent="0.25">
      <c r="A95" s="8"/>
      <c r="B95" s="2"/>
      <c r="C95" s="2"/>
      <c r="F95" s="37"/>
      <c r="I95" s="49"/>
      <c r="J95" s="40"/>
      <c r="K95" s="41"/>
      <c r="L95" s="5"/>
      <c r="M95" s="58"/>
      <c r="N95" s="83"/>
      <c r="O95" s="83"/>
      <c r="P95" s="83"/>
      <c r="Q95" s="83"/>
      <c r="R95" s="6"/>
      <c r="T95" s="47"/>
    </row>
    <row r="96" spans="1:20" s="4" customFormat="1" x14ac:dyDescent="0.25">
      <c r="A96" s="8"/>
      <c r="B96" s="2"/>
      <c r="C96" s="2"/>
      <c r="F96" s="37"/>
      <c r="I96" s="49"/>
      <c r="J96" s="40"/>
      <c r="K96" s="41"/>
      <c r="L96" s="5"/>
      <c r="M96" s="58"/>
      <c r="N96" s="83"/>
      <c r="O96" s="83"/>
      <c r="P96" s="83"/>
      <c r="Q96" s="83"/>
      <c r="R96" s="6"/>
      <c r="T96" s="47"/>
    </row>
    <row r="97" spans="1:20" s="4" customFormat="1" x14ac:dyDescent="0.25">
      <c r="A97" s="8"/>
      <c r="B97" s="2"/>
      <c r="C97" s="2"/>
      <c r="F97" s="37"/>
      <c r="I97" s="49"/>
      <c r="J97" s="40"/>
      <c r="K97" s="41"/>
      <c r="L97" s="5"/>
      <c r="M97" s="58"/>
      <c r="N97" s="83"/>
      <c r="O97" s="83"/>
      <c r="P97" s="83"/>
      <c r="Q97" s="83"/>
      <c r="R97" s="6"/>
      <c r="T97" s="47"/>
    </row>
    <row r="98" spans="1:20" s="4" customFormat="1" x14ac:dyDescent="0.25">
      <c r="A98" s="8"/>
      <c r="B98" s="2"/>
      <c r="C98" s="2"/>
      <c r="F98" s="37"/>
      <c r="I98" s="49"/>
      <c r="J98" s="40"/>
      <c r="K98" s="41"/>
      <c r="L98" s="5"/>
      <c r="M98" s="58"/>
      <c r="N98" s="83"/>
      <c r="O98" s="83"/>
      <c r="P98" s="83"/>
      <c r="Q98" s="83"/>
      <c r="R98" s="6"/>
      <c r="T98" s="47"/>
    </row>
    <row r="99" spans="1:20" s="4" customFormat="1" x14ac:dyDescent="0.25">
      <c r="A99" s="8"/>
      <c r="B99" s="2"/>
      <c r="C99" s="2"/>
      <c r="F99" s="37"/>
      <c r="I99" s="49"/>
      <c r="J99" s="40"/>
      <c r="K99" s="41"/>
      <c r="L99" s="5"/>
      <c r="M99" s="58"/>
      <c r="N99" s="83"/>
      <c r="O99" s="83"/>
      <c r="P99" s="83"/>
      <c r="Q99" s="83"/>
      <c r="R99" s="6"/>
      <c r="T99" s="47"/>
    </row>
    <row r="100" spans="1:20" s="4" customFormat="1" x14ac:dyDescent="0.25">
      <c r="A100" s="8"/>
      <c r="B100" s="2"/>
      <c r="C100" s="2"/>
      <c r="F100" s="37"/>
      <c r="I100" s="49"/>
      <c r="J100" s="40"/>
      <c r="K100" s="41"/>
      <c r="L100" s="5"/>
      <c r="M100" s="58"/>
      <c r="N100" s="83"/>
      <c r="O100" s="83"/>
      <c r="P100" s="83"/>
      <c r="Q100" s="83"/>
      <c r="R100" s="6"/>
      <c r="T100" s="47"/>
    </row>
    <row r="101" spans="1:20" s="4" customFormat="1" x14ac:dyDescent="0.25">
      <c r="A101" s="8"/>
      <c r="B101" s="2"/>
      <c r="C101" s="2"/>
      <c r="F101" s="37"/>
      <c r="I101" s="49"/>
      <c r="J101" s="40"/>
      <c r="K101" s="41"/>
      <c r="L101" s="5"/>
      <c r="M101" s="58"/>
      <c r="N101" s="83"/>
      <c r="O101" s="83"/>
      <c r="P101" s="83"/>
      <c r="Q101" s="83"/>
      <c r="R101" s="6"/>
      <c r="T101" s="47"/>
    </row>
    <row r="102" spans="1:20" s="4" customFormat="1" x14ac:dyDescent="0.25">
      <c r="A102" s="8"/>
      <c r="B102" s="2"/>
      <c r="C102" s="2"/>
      <c r="F102" s="37"/>
      <c r="I102" s="49"/>
      <c r="J102" s="40"/>
      <c r="K102" s="41"/>
      <c r="L102" s="5"/>
      <c r="M102" s="58"/>
      <c r="N102" s="83"/>
      <c r="O102" s="83"/>
      <c r="P102" s="83"/>
      <c r="Q102" s="83"/>
      <c r="R102" s="6"/>
      <c r="T102" s="47"/>
    </row>
    <row r="103" spans="1:20" s="4" customFormat="1" x14ac:dyDescent="0.25">
      <c r="A103" s="8"/>
      <c r="B103" s="2"/>
      <c r="C103" s="2"/>
      <c r="F103" s="37"/>
      <c r="I103" s="49"/>
      <c r="J103" s="40"/>
      <c r="K103" s="41"/>
      <c r="L103" s="5"/>
      <c r="M103" s="58"/>
      <c r="N103" s="83"/>
      <c r="O103" s="83"/>
      <c r="P103" s="83"/>
      <c r="Q103" s="83"/>
      <c r="R103" s="6"/>
      <c r="T103" s="47"/>
    </row>
    <row r="104" spans="1:20" s="4" customFormat="1" x14ac:dyDescent="0.25">
      <c r="A104" s="8"/>
      <c r="B104" s="2"/>
      <c r="C104" s="2"/>
      <c r="F104" s="37"/>
      <c r="I104" s="49"/>
      <c r="J104" s="40"/>
      <c r="K104" s="41"/>
      <c r="L104" s="5"/>
      <c r="M104" s="58"/>
      <c r="N104" s="83"/>
      <c r="O104" s="83"/>
      <c r="P104" s="83"/>
      <c r="Q104" s="83"/>
      <c r="R104" s="6"/>
      <c r="T104" s="47"/>
    </row>
    <row r="105" spans="1:20" s="4" customFormat="1" x14ac:dyDescent="0.25">
      <c r="A105" s="8"/>
      <c r="B105" s="2"/>
      <c r="C105" s="2"/>
      <c r="F105" s="37"/>
      <c r="I105" s="49"/>
      <c r="J105" s="40"/>
      <c r="K105" s="41"/>
      <c r="L105" s="5"/>
      <c r="M105" s="58"/>
      <c r="N105" s="83"/>
      <c r="O105" s="83"/>
      <c r="P105" s="83"/>
      <c r="Q105" s="83"/>
      <c r="R105" s="6"/>
      <c r="T105" s="47"/>
    </row>
    <row r="106" spans="1:20" s="4" customFormat="1" x14ac:dyDescent="0.25">
      <c r="A106" s="8"/>
      <c r="B106" s="2"/>
      <c r="C106" s="2"/>
      <c r="F106" s="37"/>
      <c r="I106" s="49"/>
      <c r="J106" s="40"/>
      <c r="K106" s="41"/>
      <c r="L106" s="5"/>
      <c r="M106" s="58"/>
      <c r="N106" s="83"/>
      <c r="O106" s="83"/>
      <c r="P106" s="83"/>
      <c r="Q106" s="83"/>
      <c r="R106" s="6"/>
      <c r="T106" s="47"/>
    </row>
    <row r="107" spans="1:20" s="4" customFormat="1" x14ac:dyDescent="0.25">
      <c r="A107" s="8"/>
      <c r="B107" s="2"/>
      <c r="C107" s="2"/>
      <c r="F107" s="37"/>
      <c r="I107" s="49"/>
      <c r="J107" s="40"/>
      <c r="K107" s="41"/>
      <c r="L107" s="5"/>
      <c r="M107" s="58"/>
      <c r="N107" s="83"/>
      <c r="O107" s="83"/>
      <c r="P107" s="83"/>
      <c r="Q107" s="83"/>
      <c r="R107" s="6"/>
      <c r="T107" s="47"/>
    </row>
    <row r="108" spans="1:20" s="4" customFormat="1" x14ac:dyDescent="0.25">
      <c r="A108" s="8"/>
      <c r="B108" s="2"/>
      <c r="C108" s="2"/>
      <c r="F108" s="37"/>
      <c r="I108" s="49"/>
      <c r="J108" s="40"/>
      <c r="K108" s="41"/>
      <c r="L108" s="5"/>
      <c r="M108" s="58"/>
      <c r="N108" s="83"/>
      <c r="O108" s="83"/>
      <c r="P108" s="83"/>
      <c r="Q108" s="83"/>
      <c r="R108" s="6"/>
      <c r="T108" s="47"/>
    </row>
    <row r="109" spans="1:20" s="4" customFormat="1" x14ac:dyDescent="0.25">
      <c r="A109" s="8"/>
      <c r="B109" s="2"/>
      <c r="C109" s="2"/>
      <c r="F109" s="37"/>
      <c r="I109" s="49"/>
      <c r="J109" s="40"/>
      <c r="K109" s="41"/>
      <c r="L109" s="5"/>
      <c r="M109" s="58"/>
      <c r="N109" s="83"/>
      <c r="O109" s="83"/>
      <c r="P109" s="83"/>
      <c r="Q109" s="83"/>
      <c r="R109" s="6"/>
      <c r="T109" s="47"/>
    </row>
    <row r="110" spans="1:20" s="4" customFormat="1" x14ac:dyDescent="0.25">
      <c r="A110" s="8"/>
      <c r="B110" s="2"/>
      <c r="C110" s="2"/>
      <c r="F110" s="37"/>
      <c r="I110" s="49"/>
      <c r="J110" s="40"/>
      <c r="K110" s="41"/>
      <c r="L110" s="5"/>
      <c r="M110" s="58"/>
      <c r="N110" s="83"/>
      <c r="O110" s="83"/>
      <c r="P110" s="83"/>
      <c r="Q110" s="83"/>
      <c r="R110" s="6"/>
      <c r="T110" s="47"/>
    </row>
    <row r="111" spans="1:20" s="4" customFormat="1" x14ac:dyDescent="0.25">
      <c r="A111" s="8"/>
      <c r="B111" s="2"/>
      <c r="C111" s="2"/>
      <c r="F111" s="37"/>
      <c r="I111" s="49"/>
      <c r="J111" s="40"/>
      <c r="K111" s="41"/>
      <c r="L111" s="5"/>
      <c r="M111" s="58"/>
      <c r="N111" s="83"/>
      <c r="O111" s="83"/>
      <c r="P111" s="83"/>
      <c r="Q111" s="83"/>
      <c r="R111" s="6"/>
      <c r="T111" s="47"/>
    </row>
    <row r="112" spans="1:20" s="4" customFormat="1" x14ac:dyDescent="0.25">
      <c r="A112" s="8"/>
      <c r="B112" s="2"/>
      <c r="C112" s="2"/>
      <c r="F112" s="37"/>
      <c r="I112" s="49"/>
      <c r="J112" s="40"/>
      <c r="K112" s="41"/>
      <c r="L112" s="5"/>
      <c r="M112" s="58"/>
      <c r="N112" s="83"/>
      <c r="O112" s="83"/>
      <c r="P112" s="83"/>
      <c r="Q112" s="83"/>
      <c r="R112" s="6"/>
      <c r="T112" s="47"/>
    </row>
    <row r="113" spans="1:20" s="4" customFormat="1" x14ac:dyDescent="0.25">
      <c r="A113" s="8"/>
      <c r="B113" s="2"/>
      <c r="C113" s="2"/>
      <c r="F113" s="37"/>
      <c r="I113" s="49"/>
      <c r="J113" s="40"/>
      <c r="K113" s="41"/>
      <c r="L113" s="5"/>
      <c r="M113" s="58"/>
      <c r="N113" s="83"/>
      <c r="O113" s="83"/>
      <c r="P113" s="83"/>
      <c r="Q113" s="83"/>
      <c r="R113" s="6"/>
      <c r="T113" s="47"/>
    </row>
    <row r="114" spans="1:20" s="4" customFormat="1" x14ac:dyDescent="0.25">
      <c r="A114" s="8"/>
      <c r="B114" s="2"/>
      <c r="C114" s="2"/>
      <c r="F114" s="37"/>
      <c r="I114" s="49"/>
      <c r="J114" s="40"/>
      <c r="K114" s="41"/>
      <c r="L114" s="5"/>
      <c r="M114" s="58"/>
      <c r="N114" s="83"/>
      <c r="O114" s="83"/>
      <c r="P114" s="83"/>
      <c r="Q114" s="83"/>
      <c r="R114" s="6"/>
      <c r="T114" s="47"/>
    </row>
    <row r="115" spans="1:20" s="4" customFormat="1" x14ac:dyDescent="0.25">
      <c r="A115" s="8"/>
      <c r="B115" s="2"/>
      <c r="C115" s="2"/>
      <c r="F115" s="37"/>
      <c r="I115" s="49"/>
      <c r="J115" s="40"/>
      <c r="K115" s="41"/>
      <c r="L115" s="5"/>
      <c r="M115" s="58"/>
      <c r="N115" s="83"/>
      <c r="O115" s="83"/>
      <c r="P115" s="83"/>
      <c r="Q115" s="83"/>
      <c r="R115" s="6"/>
      <c r="T115" s="47"/>
    </row>
    <row r="116" spans="1:20" s="4" customFormat="1" x14ac:dyDescent="0.25">
      <c r="A116" s="8"/>
      <c r="B116" s="2"/>
      <c r="C116" s="2"/>
      <c r="F116" s="37"/>
      <c r="I116" s="49"/>
      <c r="J116" s="40"/>
      <c r="K116" s="41"/>
      <c r="L116" s="5"/>
      <c r="M116" s="58"/>
      <c r="N116" s="83"/>
      <c r="O116" s="83"/>
      <c r="P116" s="83"/>
      <c r="Q116" s="83"/>
      <c r="R116" s="6"/>
      <c r="T116" s="47"/>
    </row>
    <row r="117" spans="1:20" s="4" customFormat="1" x14ac:dyDescent="0.25">
      <c r="A117" s="8"/>
      <c r="B117" s="2"/>
      <c r="C117" s="2"/>
      <c r="F117" s="37"/>
      <c r="I117" s="49"/>
      <c r="J117" s="40"/>
      <c r="K117" s="41"/>
      <c r="L117" s="5"/>
      <c r="M117" s="58"/>
      <c r="N117" s="83"/>
      <c r="O117" s="83"/>
      <c r="P117" s="83"/>
      <c r="Q117" s="83"/>
      <c r="R117" s="6"/>
      <c r="T117" s="47"/>
    </row>
  </sheetData>
  <autoFilter ref="A4:T80" xr:uid="{00000000-0009-0000-0000-000000000000}"/>
  <mergeCells count="48">
    <mergeCell ref="A61:A64"/>
    <mergeCell ref="S61:S64"/>
    <mergeCell ref="T61:T64"/>
    <mergeCell ref="A65:A68"/>
    <mergeCell ref="S65:S68"/>
    <mergeCell ref="T65:T68"/>
    <mergeCell ref="A53:A56"/>
    <mergeCell ref="S53:S56"/>
    <mergeCell ref="T53:T56"/>
    <mergeCell ref="A57:A60"/>
    <mergeCell ref="S57:S60"/>
    <mergeCell ref="T57:T60"/>
    <mergeCell ref="A45:A48"/>
    <mergeCell ref="S45:S48"/>
    <mergeCell ref="T45:T48"/>
    <mergeCell ref="A49:A52"/>
    <mergeCell ref="S49:S52"/>
    <mergeCell ref="T49:T52"/>
    <mergeCell ref="A37:A40"/>
    <mergeCell ref="S37:S40"/>
    <mergeCell ref="T37:T40"/>
    <mergeCell ref="A41:A44"/>
    <mergeCell ref="S41:S44"/>
    <mergeCell ref="T41:T44"/>
    <mergeCell ref="A29:A32"/>
    <mergeCell ref="S29:S32"/>
    <mergeCell ref="T29:T32"/>
    <mergeCell ref="A33:A36"/>
    <mergeCell ref="S33:S36"/>
    <mergeCell ref="T33:T36"/>
    <mergeCell ref="A21:A24"/>
    <mergeCell ref="S21:S24"/>
    <mergeCell ref="T21:T24"/>
    <mergeCell ref="A25:A28"/>
    <mergeCell ref="S25:S28"/>
    <mergeCell ref="T25:T28"/>
    <mergeCell ref="A13:A16"/>
    <mergeCell ref="S13:S16"/>
    <mergeCell ref="T13:T16"/>
    <mergeCell ref="A17:A20"/>
    <mergeCell ref="S17:S20"/>
    <mergeCell ref="T17:T20"/>
    <mergeCell ref="A5:A8"/>
    <mergeCell ref="S5:S8"/>
    <mergeCell ref="T5:T8"/>
    <mergeCell ref="A9:A12"/>
    <mergeCell ref="S9:S12"/>
    <mergeCell ref="T9:T12"/>
  </mergeCells>
  <printOptions horizontalCentered="1" verticalCentered="1"/>
  <pageMargins left="0.39370078740157483" right="0.39370078740157483" top="0.39370078740157483" bottom="0.39370078740157483" header="0" footer="0"/>
  <pageSetup paperSize="9" scale="92" orientation="landscape" horizontalDpi="4294967293" verticalDpi="0" r:id="rId1"/>
  <rowBreaks count="1" manualBreakCount="1">
    <brk id="18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FC008-E464-4114-BC54-152A7B1A2592}">
  <dimension ref="A1:N50"/>
  <sheetViews>
    <sheetView workbookViewId="0">
      <selection activeCell="J44" sqref="J44"/>
    </sheetView>
  </sheetViews>
  <sheetFormatPr defaultRowHeight="15" x14ac:dyDescent="0.25"/>
  <cols>
    <col min="5" max="5" width="13.140625" customWidth="1"/>
    <col min="6" max="6" width="12.5703125" customWidth="1"/>
    <col min="7" max="7" width="6" customWidth="1"/>
    <col min="12" max="12" width="10.5703125" bestFit="1" customWidth="1"/>
    <col min="13" max="13" width="10" customWidth="1"/>
  </cols>
  <sheetData>
    <row r="1" spans="1:14" s="79" customFormat="1" ht="75" x14ac:dyDescent="0.25">
      <c r="A1" s="78" t="s">
        <v>4</v>
      </c>
      <c r="B1" s="79" t="s">
        <v>7</v>
      </c>
      <c r="C1" s="79" t="s">
        <v>191</v>
      </c>
      <c r="D1" s="79" t="s">
        <v>186</v>
      </c>
      <c r="E1" s="79" t="s">
        <v>187</v>
      </c>
      <c r="F1" s="79" t="s">
        <v>188</v>
      </c>
      <c r="G1" s="79" t="s">
        <v>189</v>
      </c>
      <c r="H1" s="79" t="s">
        <v>190</v>
      </c>
      <c r="I1" s="79" t="s">
        <v>192</v>
      </c>
      <c r="J1" s="79" t="s">
        <v>197</v>
      </c>
      <c r="K1" s="79" t="s">
        <v>187</v>
      </c>
      <c r="L1" s="79" t="s">
        <v>188</v>
      </c>
      <c r="M1" s="79" t="s">
        <v>198</v>
      </c>
      <c r="N1" s="79" t="s">
        <v>201</v>
      </c>
    </row>
    <row r="2" spans="1:14" x14ac:dyDescent="0.25">
      <c r="A2" s="15">
        <v>108</v>
      </c>
      <c r="B2" s="4">
        <f>VLOOKUP(A2,Results!D:G,4,FALSE)</f>
        <v>1</v>
      </c>
      <c r="C2" s="4" t="str">
        <f>VLOOKUP(A2,Results!D:E,2,FALSE)</f>
        <v>Team</v>
      </c>
      <c r="D2">
        <f>VLOOKUP(A2,Results!D:I,6,FALSE)</f>
        <v>148</v>
      </c>
      <c r="E2" s="73">
        <f>D2/190</f>
        <v>0.77894736842105261</v>
      </c>
      <c r="F2" s="74">
        <f>(1-E2)*100</f>
        <v>22.10526315789474</v>
      </c>
      <c r="G2">
        <f>VLOOKUP(A2,Results!D:M,10,FALSE)</f>
        <v>4</v>
      </c>
      <c r="H2" s="75">
        <f>F2+G2</f>
        <v>26.10526315789474</v>
      </c>
      <c r="I2">
        <v>1</v>
      </c>
      <c r="J2" s="75">
        <f>D2+$F$50</f>
        <v>154.83823529411765</v>
      </c>
      <c r="K2" s="72">
        <f>J2/190</f>
        <v>0.8149380804953561</v>
      </c>
      <c r="L2" s="74">
        <f>(1-K2)*100</f>
        <v>18.506191950464391</v>
      </c>
      <c r="M2" s="75">
        <f>L2+G2</f>
        <v>22.506191950464391</v>
      </c>
      <c r="N2">
        <v>1</v>
      </c>
    </row>
    <row r="3" spans="1:14" x14ac:dyDescent="0.25">
      <c r="A3" s="16">
        <v>96</v>
      </c>
      <c r="B3" s="4">
        <f>VLOOKUP(A3,Results!D:G,4,FALSE)</f>
        <v>1</v>
      </c>
      <c r="C3" s="4" t="str">
        <f>VLOOKUP(A3,Results!D:E,2,FALSE)</f>
        <v>Team</v>
      </c>
      <c r="D3">
        <f>VLOOKUP(A3,Results!D:I,6,FALSE)</f>
        <v>136</v>
      </c>
      <c r="E3" s="73">
        <f>D3/190</f>
        <v>0.71578947368421053</v>
      </c>
      <c r="F3" s="74">
        <f>(1-E3)*100</f>
        <v>28.421052631578945</v>
      </c>
      <c r="G3">
        <f>VLOOKUP(A3,Results!D:M,10,FALSE)</f>
        <v>0</v>
      </c>
      <c r="H3" s="75">
        <f>F3+G3</f>
        <v>28.421052631578945</v>
      </c>
      <c r="I3">
        <v>2</v>
      </c>
      <c r="J3" s="75">
        <f>D3+$F$50</f>
        <v>142.83823529411765</v>
      </c>
      <c r="K3" s="72">
        <f>J3/190</f>
        <v>0.75178018575851391</v>
      </c>
      <c r="L3" s="74">
        <f>(1-K3)*100</f>
        <v>24.821981424148611</v>
      </c>
      <c r="M3" s="75">
        <f>L3+G3</f>
        <v>24.821981424148611</v>
      </c>
      <c r="N3">
        <v>2</v>
      </c>
    </row>
    <row r="4" spans="1:14" x14ac:dyDescent="0.25">
      <c r="A4" s="15">
        <v>100</v>
      </c>
      <c r="B4" s="4">
        <f>VLOOKUP(A4,Results!D:G,4,FALSE)</f>
        <v>1</v>
      </c>
      <c r="C4" s="4" t="str">
        <f>VLOOKUP(A4,Results!D:E,2,FALSE)</f>
        <v>Team</v>
      </c>
      <c r="D4">
        <f>VLOOKUP(A4,Results!D:I,6,FALSE)</f>
        <v>126</v>
      </c>
      <c r="E4" s="73">
        <f>D4/190</f>
        <v>0.66315789473684206</v>
      </c>
      <c r="F4" s="74">
        <f>(1-E4)*100</f>
        <v>33.684210526315795</v>
      </c>
      <c r="G4">
        <f>VLOOKUP(A4,Results!D:M,10,FALSE)</f>
        <v>0</v>
      </c>
      <c r="H4" s="75">
        <f>F4+G4</f>
        <v>33.684210526315795</v>
      </c>
      <c r="I4">
        <v>3</v>
      </c>
      <c r="J4" s="75">
        <f>D4+$F$50</f>
        <v>132.83823529411765</v>
      </c>
      <c r="K4" s="72">
        <f>J4/190</f>
        <v>0.69914860681114555</v>
      </c>
      <c r="L4" s="74">
        <f>(1-K4)*100</f>
        <v>30.085139318885446</v>
      </c>
      <c r="M4" s="75">
        <f>L4+G4</f>
        <v>30.085139318885446</v>
      </c>
      <c r="N4">
        <v>3</v>
      </c>
    </row>
    <row r="5" spans="1:14" ht="15.75" thickBot="1" x14ac:dyDescent="0.3">
      <c r="A5" s="18">
        <v>68</v>
      </c>
      <c r="B5" s="4">
        <f>VLOOKUP(A5,Results!D:G,4,FALSE)</f>
        <v>1</v>
      </c>
      <c r="C5" s="4" t="str">
        <f>VLOOKUP(A5,Results!D:E,2,FALSE)</f>
        <v>Ind</v>
      </c>
      <c r="D5">
        <f>VLOOKUP(A5,Results!D:I,6,FALSE)</f>
        <v>126</v>
      </c>
      <c r="E5" s="73">
        <f>D5/190</f>
        <v>0.66315789473684206</v>
      </c>
      <c r="F5" s="74">
        <f>(1-E5)*100</f>
        <v>33.684210526315795</v>
      </c>
      <c r="G5">
        <f>VLOOKUP(A5,Results!D:M,10,FALSE)</f>
        <v>0</v>
      </c>
      <c r="H5" s="75">
        <f>F5+G5</f>
        <v>33.684210526315795</v>
      </c>
      <c r="I5">
        <v>4</v>
      </c>
      <c r="J5" s="75">
        <f>D5+$F$50</f>
        <v>132.83823529411765</v>
      </c>
      <c r="K5" s="72">
        <f>J5/190</f>
        <v>0.69914860681114555</v>
      </c>
      <c r="L5" s="74">
        <f>(1-K5)*100</f>
        <v>30.085139318885446</v>
      </c>
      <c r="M5" s="75">
        <f>L5+G5</f>
        <v>30.085139318885446</v>
      </c>
    </row>
    <row r="6" spans="1:14" x14ac:dyDescent="0.25">
      <c r="A6" s="15">
        <v>112</v>
      </c>
      <c r="B6" s="4">
        <f>VLOOKUP(A6,Results!D:G,4,FALSE)</f>
        <v>1</v>
      </c>
      <c r="C6" s="4" t="str">
        <f>VLOOKUP(A6,Results!D:E,2,FALSE)</f>
        <v>Team</v>
      </c>
      <c r="D6">
        <f>VLOOKUP(A6,Results!D:I,6,FALSE)</f>
        <v>133</v>
      </c>
      <c r="E6" s="73">
        <f>D6/190</f>
        <v>0.7</v>
      </c>
      <c r="F6" s="74">
        <f>(1-E6)*100</f>
        <v>30.000000000000004</v>
      </c>
      <c r="G6">
        <f>VLOOKUP(A6,Results!D:M,10,FALSE)</f>
        <v>4</v>
      </c>
      <c r="H6" s="75">
        <f>F6+G6</f>
        <v>34</v>
      </c>
      <c r="I6">
        <v>5</v>
      </c>
      <c r="J6" s="75">
        <f>D6+$F$50</f>
        <v>139.83823529411765</v>
      </c>
      <c r="K6" s="72">
        <f>J6/190</f>
        <v>0.73599071207430344</v>
      </c>
      <c r="L6" s="74">
        <f>(1-K6)*100</f>
        <v>26.400928792569655</v>
      </c>
      <c r="M6" s="75">
        <f>L6+G6</f>
        <v>30.400928792569655</v>
      </c>
      <c r="N6">
        <v>4</v>
      </c>
    </row>
    <row r="7" spans="1:14" ht="15.75" thickBot="1" x14ac:dyDescent="0.3">
      <c r="A7" s="18">
        <v>104</v>
      </c>
      <c r="B7" s="4">
        <f>VLOOKUP(A7,Results!D:G,4,FALSE)</f>
        <v>1</v>
      </c>
      <c r="C7" s="4" t="str">
        <f>VLOOKUP(A7,Results!D:E,2,FALSE)</f>
        <v>Team</v>
      </c>
      <c r="D7">
        <f>VLOOKUP(A7,Results!D:I,6,FALSE)</f>
        <v>120</v>
      </c>
      <c r="E7" s="73">
        <f>D7/190</f>
        <v>0.63157894736842102</v>
      </c>
      <c r="F7" s="74">
        <f>(1-E7)*100</f>
        <v>36.842105263157897</v>
      </c>
      <c r="G7">
        <f>VLOOKUP(A7,Results!D:M,10,FALSE)</f>
        <v>0</v>
      </c>
      <c r="H7" s="75">
        <f>F7+G7</f>
        <v>36.842105263157897</v>
      </c>
      <c r="I7">
        <v>6</v>
      </c>
      <c r="J7" s="75">
        <f>D7+$F$50</f>
        <v>126.83823529411765</v>
      </c>
      <c r="K7" s="72">
        <f>J7/190</f>
        <v>0.66756965944272451</v>
      </c>
      <c r="L7" s="74">
        <f>(1-K7)*100</f>
        <v>33.243034055727549</v>
      </c>
      <c r="M7" s="75">
        <f>L7+G7</f>
        <v>33.243034055727549</v>
      </c>
      <c r="N7">
        <v>5</v>
      </c>
    </row>
    <row r="8" spans="1:14" x14ac:dyDescent="0.25">
      <c r="A8" s="15">
        <v>132</v>
      </c>
      <c r="B8" s="4">
        <f>VLOOKUP(A8,Results!D:G,4,FALSE)</f>
        <v>1</v>
      </c>
      <c r="C8" s="4" t="str">
        <f>VLOOKUP(A8,Results!D:E,2,FALSE)</f>
        <v>Ind</v>
      </c>
      <c r="D8">
        <f>VLOOKUP(A8,Results!D:I,6,FALSE)</f>
        <v>130</v>
      </c>
      <c r="E8" s="73">
        <f>D8/190</f>
        <v>0.68421052631578949</v>
      </c>
      <c r="F8" s="74">
        <f>(1-E8)*100</f>
        <v>31.578947368421051</v>
      </c>
      <c r="G8">
        <f>VLOOKUP(A8,Results!D:M,10,FALSE)</f>
        <v>8</v>
      </c>
      <c r="H8" s="75">
        <f>F8+G8</f>
        <v>39.578947368421055</v>
      </c>
      <c r="I8">
        <v>7</v>
      </c>
      <c r="J8" s="75">
        <f>D8+$F$50</f>
        <v>136.83823529411765</v>
      </c>
      <c r="K8" s="72">
        <f>J8/190</f>
        <v>0.72020123839009287</v>
      </c>
      <c r="L8" s="74">
        <f>(1-K8)*100</f>
        <v>27.979876160990713</v>
      </c>
      <c r="M8" s="75">
        <f>L8+G8</f>
        <v>35.979876160990713</v>
      </c>
    </row>
    <row r="9" spans="1:14" ht="15.75" thickBot="1" x14ac:dyDescent="0.3">
      <c r="A9" s="18">
        <v>88</v>
      </c>
      <c r="B9" s="4">
        <f>VLOOKUP(A9,Results!D:G,4,FALSE)</f>
        <v>1</v>
      </c>
      <c r="C9" s="4" t="str">
        <f>VLOOKUP(A9,Results!D:E,2,FALSE)</f>
        <v>Ind</v>
      </c>
      <c r="D9">
        <f>VLOOKUP(A9,Results!D:I,6,FALSE)</f>
        <v>133</v>
      </c>
      <c r="E9" s="73">
        <f>D9/190</f>
        <v>0.7</v>
      </c>
      <c r="F9" s="74">
        <f>(1-E9)*100</f>
        <v>30.000000000000004</v>
      </c>
      <c r="G9">
        <f>VLOOKUP(A9,Results!D:M,10,FALSE)</f>
        <v>10</v>
      </c>
      <c r="H9" s="75">
        <f>F9+G9</f>
        <v>40</v>
      </c>
      <c r="I9">
        <v>8</v>
      </c>
      <c r="J9" s="75">
        <f>D9+$F$50</f>
        <v>139.83823529411765</v>
      </c>
      <c r="K9" s="72">
        <f>J9/190</f>
        <v>0.73599071207430344</v>
      </c>
      <c r="L9" s="74">
        <f>(1-K9)*100</f>
        <v>26.400928792569655</v>
      </c>
      <c r="M9" s="75">
        <f>L9+G9</f>
        <v>36.400928792569658</v>
      </c>
    </row>
    <row r="10" spans="1:14" x14ac:dyDescent="0.25">
      <c r="A10" s="15">
        <v>84</v>
      </c>
      <c r="B10" s="4">
        <f>VLOOKUP(A10,Results!D:G,4,FALSE)</f>
        <v>1</v>
      </c>
      <c r="C10" s="4" t="str">
        <f>VLOOKUP(A10,Results!D:E,2,FALSE)</f>
        <v>Team</v>
      </c>
      <c r="D10">
        <f>VLOOKUP(A10,Results!D:I,6,FALSE)</f>
        <v>145</v>
      </c>
      <c r="E10" s="73">
        <f>D10/190</f>
        <v>0.76315789473684215</v>
      </c>
      <c r="F10" s="74">
        <f>(1-E10)*100</f>
        <v>23.684210526315784</v>
      </c>
      <c r="G10">
        <f>VLOOKUP(A10,Results!D:M,10,FALSE)</f>
        <v>20</v>
      </c>
      <c r="H10" s="75">
        <f>F10+G10</f>
        <v>43.68421052631578</v>
      </c>
      <c r="I10">
        <v>9</v>
      </c>
      <c r="J10" s="75">
        <f>D10+$F$50</f>
        <v>151.83823529411765</v>
      </c>
      <c r="K10" s="72">
        <f>J10/190</f>
        <v>0.79914860681114552</v>
      </c>
      <c r="L10" s="74">
        <f>(1-K10)*100</f>
        <v>20.085139318885446</v>
      </c>
      <c r="M10" s="75">
        <f>L10+G10</f>
        <v>40.085139318885446</v>
      </c>
      <c r="N10">
        <v>6</v>
      </c>
    </row>
    <row r="11" spans="1:14" ht="15.75" thickBot="1" x14ac:dyDescent="0.3">
      <c r="A11" s="45">
        <v>124</v>
      </c>
      <c r="B11" s="4">
        <f>VLOOKUP(A11,Results!D:G,4,FALSE)</f>
        <v>1</v>
      </c>
      <c r="C11" s="4" t="str">
        <f>VLOOKUP(A11,Results!D:E,2,FALSE)</f>
        <v>Team</v>
      </c>
      <c r="D11">
        <f>VLOOKUP(A11,Results!D:I,6,FALSE)</f>
        <v>121</v>
      </c>
      <c r="E11" s="73">
        <f>D11/190</f>
        <v>0.63684210526315788</v>
      </c>
      <c r="F11" s="74">
        <f>(1-E11)*100</f>
        <v>36.315789473684212</v>
      </c>
      <c r="G11">
        <f>VLOOKUP(A11,Results!D:M,10,FALSE)</f>
        <v>8</v>
      </c>
      <c r="H11" s="75">
        <f>F11+G11</f>
        <v>44.315789473684212</v>
      </c>
      <c r="I11">
        <v>10</v>
      </c>
      <c r="J11" s="75">
        <f>D11+$F$50</f>
        <v>127.83823529411765</v>
      </c>
      <c r="K11" s="72">
        <f>J11/190</f>
        <v>0.67283281733746136</v>
      </c>
      <c r="L11" s="74">
        <f>(1-K11)*100</f>
        <v>32.716718266253864</v>
      </c>
      <c r="M11" s="75">
        <f>L11+G11</f>
        <v>40.716718266253864</v>
      </c>
      <c r="N11">
        <v>7</v>
      </c>
    </row>
    <row r="12" spans="1:14" x14ac:dyDescent="0.25">
      <c r="A12" s="15">
        <v>60</v>
      </c>
      <c r="B12" s="4">
        <f>VLOOKUP(A12,Results!D:G,4,FALSE)</f>
        <v>1</v>
      </c>
      <c r="C12" s="4" t="str">
        <f>VLOOKUP(A12,Results!D:E,2,FALSE)</f>
        <v>Team</v>
      </c>
      <c r="D12">
        <f>VLOOKUP(A12,Results!D:I,6,FALSE)</f>
        <v>120</v>
      </c>
      <c r="E12" s="73">
        <f>D12/190</f>
        <v>0.63157894736842102</v>
      </c>
      <c r="F12" s="74">
        <f>(1-E12)*100</f>
        <v>36.842105263157897</v>
      </c>
      <c r="G12">
        <f>VLOOKUP(A12,Results!D:M,10,FALSE)</f>
        <v>8</v>
      </c>
      <c r="H12" s="75">
        <f>F12+G12</f>
        <v>44.842105263157897</v>
      </c>
      <c r="I12">
        <v>11</v>
      </c>
      <c r="J12" s="75">
        <f>D12+$F$50</f>
        <v>126.83823529411765</v>
      </c>
      <c r="K12" s="72">
        <f>J12/190</f>
        <v>0.66756965944272451</v>
      </c>
      <c r="L12" s="74">
        <f>(1-K12)*100</f>
        <v>33.243034055727549</v>
      </c>
      <c r="M12" s="75">
        <f>L12+G12</f>
        <v>41.243034055727549</v>
      </c>
      <c r="N12">
        <v>8</v>
      </c>
    </row>
    <row r="13" spans="1:14" ht="15.75" thickBot="1" x14ac:dyDescent="0.3">
      <c r="A13" s="18">
        <v>56</v>
      </c>
      <c r="B13" s="4">
        <f>VLOOKUP(A13,Results!D:G,4,FALSE)</f>
        <v>1</v>
      </c>
      <c r="C13" s="4" t="str">
        <f>VLOOKUP(A13,Results!D:E,2,FALSE)</f>
        <v>Team</v>
      </c>
      <c r="D13">
        <f>VLOOKUP(A13,Results!D:I,6,FALSE)</f>
        <v>112</v>
      </c>
      <c r="E13" s="73">
        <f>D13/190</f>
        <v>0.58947368421052626</v>
      </c>
      <c r="F13" s="74">
        <f>(1-E13)*100</f>
        <v>41.052631578947377</v>
      </c>
      <c r="G13">
        <f>VLOOKUP(A13,Results!D:M,10,FALSE)</f>
        <v>4</v>
      </c>
      <c r="H13" s="75">
        <f>F13+G13</f>
        <v>45.052631578947377</v>
      </c>
      <c r="I13">
        <v>12</v>
      </c>
      <c r="J13" s="75">
        <f>D13+$F$50</f>
        <v>118.83823529411765</v>
      </c>
      <c r="K13" s="72">
        <f>J13/190</f>
        <v>0.62546439628482975</v>
      </c>
      <c r="L13" s="74">
        <f>(1-K13)*100</f>
        <v>37.453560371517028</v>
      </c>
      <c r="M13" s="75">
        <f>L13+G13</f>
        <v>41.453560371517028</v>
      </c>
      <c r="N13">
        <v>9</v>
      </c>
    </row>
    <row r="14" spans="1:14" x14ac:dyDescent="0.25">
      <c r="A14" s="15">
        <v>52</v>
      </c>
      <c r="B14" s="4">
        <f>VLOOKUP(A14,Results!D:G,4,FALSE)</f>
        <v>1</v>
      </c>
      <c r="C14" s="4" t="str">
        <f>VLOOKUP(A14,Results!D:E,2,FALSE)</f>
        <v>Team</v>
      </c>
      <c r="D14">
        <f>VLOOKUP(A14,Results!D:I,6,FALSE)</f>
        <v>108</v>
      </c>
      <c r="E14" s="73">
        <f>D14/190</f>
        <v>0.56842105263157894</v>
      </c>
      <c r="F14" s="74">
        <f>(1-E14)*100</f>
        <v>43.15789473684211</v>
      </c>
      <c r="G14">
        <f>VLOOKUP(A14,Results!D:M,10,FALSE)</f>
        <v>4</v>
      </c>
      <c r="H14" s="75">
        <f>F14+G14</f>
        <v>47.15789473684211</v>
      </c>
      <c r="I14">
        <v>13</v>
      </c>
      <c r="J14" s="75">
        <f>D14+$F$50</f>
        <v>114.83823529411765</v>
      </c>
      <c r="K14" s="72">
        <f>J14/190</f>
        <v>0.60441176470588243</v>
      </c>
      <c r="L14" s="74">
        <f>(1-K14)*100</f>
        <v>39.558823529411754</v>
      </c>
      <c r="M14" s="75">
        <f>L14+G14</f>
        <v>43.558823529411754</v>
      </c>
      <c r="N14">
        <v>10</v>
      </c>
    </row>
    <row r="15" spans="1:14" ht="15.75" thickBot="1" x14ac:dyDescent="0.3">
      <c r="A15" s="18">
        <v>92</v>
      </c>
      <c r="B15" s="4">
        <f>VLOOKUP(A15,Results!D:G,4,FALSE)</f>
        <v>1</v>
      </c>
      <c r="C15" s="4" t="str">
        <f>VLOOKUP(A15,Results!D:E,2,FALSE)</f>
        <v>Ind</v>
      </c>
      <c r="D15">
        <f>VLOOKUP(A15,Results!D:I,6,FALSE)</f>
        <v>126</v>
      </c>
      <c r="E15" s="73">
        <f>D15/190</f>
        <v>0.66315789473684206</v>
      </c>
      <c r="F15" s="74">
        <f>(1-E15)*100</f>
        <v>33.684210526315795</v>
      </c>
      <c r="G15">
        <f>VLOOKUP(A15,Results!D:M,10,FALSE)</f>
        <v>14</v>
      </c>
      <c r="H15" s="75">
        <f>F15+G15</f>
        <v>47.684210526315795</v>
      </c>
      <c r="I15">
        <v>14</v>
      </c>
      <c r="J15" s="75">
        <f>D15+$F$50</f>
        <v>132.83823529411765</v>
      </c>
      <c r="K15" s="72">
        <f>J15/190</f>
        <v>0.69914860681114555</v>
      </c>
      <c r="L15" s="74">
        <f>(1-K15)*100</f>
        <v>30.085139318885446</v>
      </c>
      <c r="M15" s="75">
        <f>L15+G15</f>
        <v>44.085139318885446</v>
      </c>
    </row>
    <row r="16" spans="1:14" x14ac:dyDescent="0.25">
      <c r="A16" s="15">
        <v>138</v>
      </c>
      <c r="B16" s="4">
        <f>VLOOKUP(A16,Results!D:G,4,FALSE)</f>
        <v>1</v>
      </c>
      <c r="C16" s="4" t="str">
        <f>VLOOKUP(A16,Results!D:E,2,FALSE)</f>
        <v>Team</v>
      </c>
      <c r="D16">
        <f>VLOOKUP(A16,Results!D:I,6,FALSE)</f>
        <v>123</v>
      </c>
      <c r="E16" s="73">
        <f>D16/190</f>
        <v>0.64736842105263159</v>
      </c>
      <c r="F16" s="74">
        <f>(1-E16)*100</f>
        <v>35.263157894736842</v>
      </c>
      <c r="G16">
        <f>VLOOKUP(A16,Results!D:M,10,FALSE)</f>
        <v>13</v>
      </c>
      <c r="H16" s="75">
        <f>F16+G16</f>
        <v>48.263157894736842</v>
      </c>
      <c r="I16">
        <v>15</v>
      </c>
      <c r="J16" s="75">
        <f>D16+$F$50</f>
        <v>129.83823529411765</v>
      </c>
      <c r="K16" s="72">
        <f>J16/190</f>
        <v>0.68335913312693497</v>
      </c>
      <c r="L16" s="74">
        <f>(1-K16)*100</f>
        <v>31.664086687306504</v>
      </c>
      <c r="M16" s="75">
        <f>L16+G16</f>
        <v>44.664086687306508</v>
      </c>
      <c r="N16">
        <v>11</v>
      </c>
    </row>
    <row r="17" spans="1:14" ht="15.75" thickBot="1" x14ac:dyDescent="0.3">
      <c r="A17" s="18">
        <v>76</v>
      </c>
      <c r="B17" s="4">
        <f>VLOOKUP(A17,Results!D:G,4,FALSE)</f>
        <v>1</v>
      </c>
      <c r="C17" s="4" t="str">
        <f>VLOOKUP(A17,Results!D:E,2,FALSE)</f>
        <v>Team</v>
      </c>
      <c r="D17">
        <f>VLOOKUP(A17,Results!D:I,6,FALSE)</f>
        <v>119</v>
      </c>
      <c r="E17" s="73">
        <f>D17/190</f>
        <v>0.62631578947368416</v>
      </c>
      <c r="F17" s="74">
        <f>(1-E17)*100</f>
        <v>37.368421052631582</v>
      </c>
      <c r="G17">
        <f>VLOOKUP(A17,Results!D:M,10,FALSE)</f>
        <v>22</v>
      </c>
      <c r="H17" s="75">
        <f>F17+G17</f>
        <v>59.368421052631582</v>
      </c>
      <c r="I17">
        <v>16</v>
      </c>
      <c r="J17" s="75">
        <f>D17+$F$50</f>
        <v>125.83823529411765</v>
      </c>
      <c r="K17" s="72">
        <f>J17/190</f>
        <v>0.66230650154798765</v>
      </c>
      <c r="L17" s="74">
        <f>(1-K17)*100</f>
        <v>33.769349845201234</v>
      </c>
      <c r="M17" s="75">
        <f>L17+G17</f>
        <v>55.769349845201234</v>
      </c>
      <c r="N17">
        <v>12</v>
      </c>
    </row>
    <row r="18" spans="1:14" x14ac:dyDescent="0.25">
      <c r="A18" s="15">
        <v>64</v>
      </c>
      <c r="B18" s="4">
        <f>VLOOKUP(A18,Results!D:G,4,FALSE)</f>
        <v>1</v>
      </c>
      <c r="C18" s="4" t="str">
        <f>VLOOKUP(A18,Results!D:E,2,FALSE)</f>
        <v>Team</v>
      </c>
      <c r="D18">
        <f>VLOOKUP(A18,Results!D:I,6,FALSE)</f>
        <v>119</v>
      </c>
      <c r="E18" s="73">
        <f>D18/190</f>
        <v>0.62631578947368416</v>
      </c>
      <c r="F18" s="74">
        <f>(1-E18)*100</f>
        <v>37.368421052631582</v>
      </c>
      <c r="G18">
        <f>VLOOKUP(A18,Results!D:M,10,FALSE)</f>
        <v>26</v>
      </c>
      <c r="H18" s="75">
        <f>F18+G18</f>
        <v>63.368421052631582</v>
      </c>
      <c r="I18">
        <v>17</v>
      </c>
      <c r="J18" s="75">
        <f>D18+$F$50</f>
        <v>125.83823529411765</v>
      </c>
      <c r="K18" s="72">
        <f>J18/190</f>
        <v>0.66230650154798765</v>
      </c>
      <c r="L18" s="74">
        <f>(1-K18)*100</f>
        <v>33.769349845201234</v>
      </c>
      <c r="M18" s="75">
        <f>L18+G18</f>
        <v>59.769349845201234</v>
      </c>
      <c r="N18">
        <v>13</v>
      </c>
    </row>
    <row r="19" spans="1:14" ht="15.75" thickBot="1" x14ac:dyDescent="0.3">
      <c r="A19" s="18">
        <v>80</v>
      </c>
      <c r="B19" s="4">
        <f>VLOOKUP(A19,Results!D:G,4,FALSE)</f>
        <v>1</v>
      </c>
      <c r="C19" s="4" t="str">
        <f>VLOOKUP(A19,Results!D:E,2,FALSE)</f>
        <v>Team</v>
      </c>
      <c r="D19">
        <f>VLOOKUP(A19,Results!D:I,6,FALSE)</f>
        <v>135</v>
      </c>
      <c r="E19" s="73">
        <f>D19/190</f>
        <v>0.71052631578947367</v>
      </c>
      <c r="F19" s="74">
        <f>(1-E19)*100</f>
        <v>28.947368421052634</v>
      </c>
      <c r="G19">
        <f>VLOOKUP(A19,Results!D:M,10,FALSE)</f>
        <v>36</v>
      </c>
      <c r="H19" s="75">
        <f>F19+G19</f>
        <v>64.94736842105263</v>
      </c>
      <c r="I19">
        <v>18</v>
      </c>
      <c r="J19" s="75">
        <f>D19+$F$50</f>
        <v>141.83823529411765</v>
      </c>
      <c r="K19" s="72">
        <f>J19/190</f>
        <v>0.74651702786377716</v>
      </c>
      <c r="L19" s="74">
        <f>(1-K19)*100</f>
        <v>25.348297213622285</v>
      </c>
      <c r="M19" s="75">
        <f>L19+G19</f>
        <v>61.348297213622288</v>
      </c>
      <c r="N19">
        <v>14</v>
      </c>
    </row>
    <row r="20" spans="1:14" x14ac:dyDescent="0.25">
      <c r="A20" s="43">
        <v>120</v>
      </c>
      <c r="B20" s="4">
        <f>VLOOKUP(A20,Results!D:G,4,FALSE)</f>
        <v>1</v>
      </c>
      <c r="C20" s="4" t="str">
        <f>VLOOKUP(A20,Results!D:E,2,FALSE)</f>
        <v>Team</v>
      </c>
      <c r="D20">
        <f>VLOOKUP(A20,Results!D:I,6,FALSE)</f>
        <v>0</v>
      </c>
      <c r="E20" s="73">
        <f>D20/190</f>
        <v>0</v>
      </c>
      <c r="F20" s="74"/>
      <c r="H20" s="75"/>
      <c r="J20" s="75"/>
      <c r="K20" s="72"/>
      <c r="L20" s="74"/>
      <c r="M20" s="75"/>
    </row>
    <row r="21" spans="1:14" ht="15.75" thickBot="1" x14ac:dyDescent="0.3">
      <c r="A21" s="18">
        <v>116</v>
      </c>
      <c r="B21" s="4">
        <f>VLOOKUP(A21,Results!D:G,4,FALSE)</f>
        <v>1</v>
      </c>
      <c r="C21" s="4">
        <f>VLOOKUP(A21,Results!D:E,2,FALSE)</f>
        <v>0</v>
      </c>
      <c r="D21">
        <f>VLOOKUP(A21,Results!D:I,6,FALSE)</f>
        <v>0</v>
      </c>
      <c r="E21" s="73">
        <f>D21/190</f>
        <v>0</v>
      </c>
      <c r="F21" s="74"/>
      <c r="H21" s="75"/>
      <c r="J21" s="75"/>
      <c r="K21" s="72"/>
      <c r="L21" s="74"/>
      <c r="M21" s="75"/>
    </row>
    <row r="22" spans="1:14" x14ac:dyDescent="0.25">
      <c r="A22" s="15">
        <v>130</v>
      </c>
      <c r="B22" s="4">
        <f>VLOOKUP(A22,Results!D:G,4,FALSE)</f>
        <v>1</v>
      </c>
      <c r="C22" s="4">
        <f>VLOOKUP(A22,Results!D:E,2,FALSE)</f>
        <v>0</v>
      </c>
      <c r="D22">
        <f>VLOOKUP(A22,Results!D:I,6,FALSE)</f>
        <v>0</v>
      </c>
      <c r="E22" s="73">
        <f>D22/190</f>
        <v>0</v>
      </c>
      <c r="F22" s="74"/>
      <c r="H22" s="75"/>
      <c r="J22" s="75"/>
      <c r="K22" s="72"/>
      <c r="L22" s="74"/>
      <c r="M22" s="75"/>
    </row>
    <row r="23" spans="1:14" ht="15.75" thickBot="1" x14ac:dyDescent="0.3">
      <c r="A23" s="18">
        <v>72</v>
      </c>
      <c r="B23" s="4">
        <f>VLOOKUP(A23,Results!D:G,4,FALSE)</f>
        <v>1</v>
      </c>
      <c r="C23" s="4" t="str">
        <f>VLOOKUP(A23,Results!D:E,2,FALSE)</f>
        <v>Team</v>
      </c>
      <c r="D23">
        <f>VLOOKUP(A23,Results!D:I,6,FALSE)</f>
        <v>126</v>
      </c>
      <c r="E23" s="73">
        <f>D23/190</f>
        <v>0.66315789473684206</v>
      </c>
      <c r="F23" s="74">
        <f>(1-E23)*100</f>
        <v>33.684210526315795</v>
      </c>
      <c r="G23" t="str">
        <f>VLOOKUP(A23,Results!D:M,10,FALSE)</f>
        <v>E</v>
      </c>
      <c r="H23" s="75" t="s">
        <v>22</v>
      </c>
      <c r="J23" s="75"/>
      <c r="K23" s="72"/>
      <c r="L23" s="74"/>
      <c r="M23" s="75"/>
    </row>
    <row r="24" spans="1:14" x14ac:dyDescent="0.25">
      <c r="A24" s="16"/>
      <c r="B24" s="4"/>
      <c r="C24" s="4"/>
      <c r="E24" s="73"/>
      <c r="F24" s="74"/>
      <c r="H24" s="75"/>
      <c r="J24" s="75"/>
      <c r="K24" s="72"/>
      <c r="L24" s="74"/>
      <c r="M24" s="75"/>
    </row>
    <row r="25" spans="1:14" x14ac:dyDescent="0.25">
      <c r="A25" s="15">
        <v>81</v>
      </c>
      <c r="B25" s="4">
        <f>VLOOKUP(A25,Results!D:G,4,FALSE)</f>
        <v>2</v>
      </c>
      <c r="C25" s="4" t="str">
        <f>VLOOKUP(A25,Results!D:E,2,FALSE)</f>
        <v>Team</v>
      </c>
      <c r="D25">
        <f>VLOOKUP(A25,Results!D:I,6,FALSE)</f>
        <v>139</v>
      </c>
      <c r="E25" s="73">
        <f>D25/190</f>
        <v>0.73157894736842111</v>
      </c>
      <c r="F25" s="74">
        <f>(1-E25)*100</f>
        <v>26.84210526315789</v>
      </c>
      <c r="G25">
        <f>VLOOKUP(A25,Results!D:M,10,FALSE)</f>
        <v>0</v>
      </c>
      <c r="H25" s="75">
        <f>F25+G25</f>
        <v>26.84210526315789</v>
      </c>
      <c r="I25">
        <v>1</v>
      </c>
      <c r="J25" s="75"/>
      <c r="K25" s="72"/>
      <c r="L25" s="74"/>
      <c r="M25" s="75">
        <f>H25</f>
        <v>26.84210526315789</v>
      </c>
      <c r="N25">
        <v>1</v>
      </c>
    </row>
    <row r="26" spans="1:14" ht="15.75" thickBot="1" x14ac:dyDescent="0.3">
      <c r="A26" s="18">
        <v>73</v>
      </c>
      <c r="B26" s="4">
        <f>VLOOKUP(A26,Results!D:G,4,FALSE)</f>
        <v>2</v>
      </c>
      <c r="C26" s="4" t="str">
        <f>VLOOKUP(A26,Results!D:E,2,FALSE)</f>
        <v>Team</v>
      </c>
      <c r="D26">
        <f>VLOOKUP(A26,Results!D:I,6,FALSE)</f>
        <v>137</v>
      </c>
      <c r="E26" s="73">
        <f>D26/190</f>
        <v>0.72105263157894739</v>
      </c>
      <c r="F26" s="74">
        <f>(1-E26)*100</f>
        <v>27.89473684210526</v>
      </c>
      <c r="G26">
        <f>VLOOKUP(A26,Results!D:M,10,FALSE)</f>
        <v>0</v>
      </c>
      <c r="H26" s="75">
        <f>F26+G26</f>
        <v>27.89473684210526</v>
      </c>
      <c r="I26">
        <v>2</v>
      </c>
      <c r="J26" s="75"/>
      <c r="K26" s="72"/>
      <c r="L26" s="74"/>
      <c r="M26" s="75">
        <f>H26</f>
        <v>27.89473684210526</v>
      </c>
      <c r="N26">
        <v>2</v>
      </c>
    </row>
    <row r="27" spans="1:14" x14ac:dyDescent="0.25">
      <c r="A27" s="15">
        <v>97</v>
      </c>
      <c r="B27" s="4">
        <f>VLOOKUP(A27,Results!D:G,4,FALSE)</f>
        <v>2</v>
      </c>
      <c r="C27" s="4" t="str">
        <f>VLOOKUP(A27,Results!D:E,2,FALSE)</f>
        <v>Team</v>
      </c>
      <c r="D27">
        <f>VLOOKUP(A27,Results!D:I,6,FALSE)</f>
        <v>134</v>
      </c>
      <c r="E27" s="73">
        <f>D27/190</f>
        <v>0.70526315789473681</v>
      </c>
      <c r="F27" s="74">
        <f>(1-E27)*100</f>
        <v>29.473684210526319</v>
      </c>
      <c r="G27">
        <f>VLOOKUP(A27,Results!D:M,10,FALSE)</f>
        <v>0</v>
      </c>
      <c r="H27" s="75">
        <f>F27+G27</f>
        <v>29.473684210526319</v>
      </c>
      <c r="I27">
        <v>3</v>
      </c>
      <c r="J27" s="75"/>
      <c r="K27" s="72"/>
      <c r="L27" s="74"/>
      <c r="M27" s="75">
        <f>H27</f>
        <v>29.473684210526319</v>
      </c>
      <c r="N27">
        <v>3</v>
      </c>
    </row>
    <row r="28" spans="1:14" ht="15.75" thickBot="1" x14ac:dyDescent="0.3">
      <c r="A28" s="18">
        <v>93</v>
      </c>
      <c r="B28" s="4">
        <f>VLOOKUP(A28,Results!D:G,4,FALSE)</f>
        <v>2</v>
      </c>
      <c r="C28" s="4" t="str">
        <f>VLOOKUP(A28,Results!D:E,2,FALSE)</f>
        <v>Ind</v>
      </c>
      <c r="D28">
        <f>VLOOKUP(A28,Results!D:I,6,FALSE)</f>
        <v>140.5</v>
      </c>
      <c r="E28" s="73">
        <f>D28/190</f>
        <v>0.73947368421052628</v>
      </c>
      <c r="F28" s="74">
        <f>(1-E28)*100</f>
        <v>26.05263157894737</v>
      </c>
      <c r="G28">
        <f>VLOOKUP(A28,Results!D:M,10,FALSE)</f>
        <v>4</v>
      </c>
      <c r="H28" s="75">
        <f>F28+G28</f>
        <v>30.05263157894737</v>
      </c>
      <c r="I28">
        <v>4</v>
      </c>
      <c r="J28" s="75"/>
      <c r="K28" s="72"/>
      <c r="L28" s="74"/>
      <c r="M28" s="75">
        <f>H28</f>
        <v>30.05263157894737</v>
      </c>
    </row>
    <row r="29" spans="1:14" x14ac:dyDescent="0.25">
      <c r="A29" s="15">
        <v>65</v>
      </c>
      <c r="B29" s="4">
        <f>VLOOKUP(A29,Results!D:G,4,FALSE)</f>
        <v>2</v>
      </c>
      <c r="C29" s="4" t="str">
        <f>VLOOKUP(A29,Results!D:E,2,FALSE)</f>
        <v>Team</v>
      </c>
      <c r="D29">
        <f>VLOOKUP(A29,Results!D:I,6,FALSE)</f>
        <v>139</v>
      </c>
      <c r="E29" s="73">
        <f>D29/190</f>
        <v>0.73157894736842111</v>
      </c>
      <c r="F29" s="74">
        <f>(1-E29)*100</f>
        <v>26.84210526315789</v>
      </c>
      <c r="G29">
        <f>VLOOKUP(A29,Results!D:M,10,FALSE)</f>
        <v>4</v>
      </c>
      <c r="H29" s="75">
        <f>F29+G29</f>
        <v>30.84210526315789</v>
      </c>
      <c r="I29">
        <v>5</v>
      </c>
      <c r="J29" s="75"/>
      <c r="K29" s="72"/>
      <c r="L29" s="74"/>
      <c r="M29" s="75">
        <f>H29</f>
        <v>30.84210526315789</v>
      </c>
      <c r="N29">
        <v>4</v>
      </c>
    </row>
    <row r="30" spans="1:14" ht="15.75" thickBot="1" x14ac:dyDescent="0.3">
      <c r="A30" s="18">
        <v>105</v>
      </c>
      <c r="B30" s="4">
        <f>VLOOKUP(A30,Results!D:G,4,FALSE)</f>
        <v>2</v>
      </c>
      <c r="C30" s="4" t="str">
        <f>VLOOKUP(A30,Results!D:E,2,FALSE)</f>
        <v>Team</v>
      </c>
      <c r="D30">
        <f>VLOOKUP(A30,Results!D:I,6,FALSE)</f>
        <v>130.5</v>
      </c>
      <c r="E30" s="73">
        <f>D30/190</f>
        <v>0.68684210526315792</v>
      </c>
      <c r="F30" s="74">
        <f>(1-E30)*100</f>
        <v>31.315789473684209</v>
      </c>
      <c r="G30">
        <f>VLOOKUP(A30,Results!D:M,10,FALSE)</f>
        <v>0</v>
      </c>
      <c r="H30" s="75">
        <f>F30+G30</f>
        <v>31.315789473684209</v>
      </c>
      <c r="I30">
        <v>6</v>
      </c>
      <c r="J30" s="75"/>
      <c r="K30" s="72"/>
      <c r="L30" s="74"/>
      <c r="M30" s="75">
        <f>H30</f>
        <v>31.315789473684209</v>
      </c>
      <c r="N30">
        <v>5</v>
      </c>
    </row>
    <row r="31" spans="1:14" x14ac:dyDescent="0.25">
      <c r="A31" s="15">
        <v>77</v>
      </c>
      <c r="B31" s="4">
        <f>VLOOKUP(A31,Results!D:G,4,FALSE)</f>
        <v>2</v>
      </c>
      <c r="C31" s="4" t="str">
        <f>VLOOKUP(A31,Results!D:E,2,FALSE)</f>
        <v>Team</v>
      </c>
      <c r="D31">
        <f>VLOOKUP(A31,Results!D:I,6,FALSE)</f>
        <v>128.5</v>
      </c>
      <c r="E31" s="73">
        <f>D31/190</f>
        <v>0.6763157894736842</v>
      </c>
      <c r="F31" s="74">
        <f>(1-E31)*100</f>
        <v>32.368421052631582</v>
      </c>
      <c r="G31">
        <f>VLOOKUP(A31,Results!D:M,10,FALSE)</f>
        <v>0</v>
      </c>
      <c r="H31" s="75">
        <f>F31+G31</f>
        <v>32.368421052631582</v>
      </c>
      <c r="I31">
        <v>7</v>
      </c>
      <c r="J31" s="75"/>
      <c r="K31" s="72"/>
      <c r="L31" s="74"/>
      <c r="M31" s="75">
        <f>H31</f>
        <v>32.368421052631582</v>
      </c>
      <c r="N31">
        <v>6</v>
      </c>
    </row>
    <row r="32" spans="1:14" ht="15.75" thickBot="1" x14ac:dyDescent="0.3">
      <c r="A32" s="45">
        <v>121</v>
      </c>
      <c r="B32" s="4">
        <f>VLOOKUP(A32,Results!D:G,4,FALSE)</f>
        <v>2</v>
      </c>
      <c r="C32" s="4" t="str">
        <f>VLOOKUP(A32,Results!D:E,2,FALSE)</f>
        <v>Team</v>
      </c>
      <c r="D32">
        <f>VLOOKUP(A32,Results!D:I,6,FALSE)</f>
        <v>128</v>
      </c>
      <c r="E32" s="73">
        <f>D32/190</f>
        <v>0.67368421052631577</v>
      </c>
      <c r="F32" s="74">
        <f>(1-E32)*100</f>
        <v>32.631578947368425</v>
      </c>
      <c r="G32">
        <f>VLOOKUP(A32,Results!D:M,10,FALSE)</f>
        <v>0</v>
      </c>
      <c r="H32" s="75">
        <f>F32+G32</f>
        <v>32.631578947368425</v>
      </c>
      <c r="I32">
        <v>8</v>
      </c>
      <c r="J32" s="75"/>
      <c r="K32" s="72"/>
      <c r="L32" s="74"/>
      <c r="M32" s="75">
        <f>H32</f>
        <v>32.631578947368425</v>
      </c>
      <c r="N32">
        <v>7</v>
      </c>
    </row>
    <row r="33" spans="1:14" x14ac:dyDescent="0.25">
      <c r="A33" s="15">
        <v>85</v>
      </c>
      <c r="B33" s="4">
        <f>VLOOKUP(A33,Results!D:G,4,FALSE)</f>
        <v>2</v>
      </c>
      <c r="C33" s="4" t="str">
        <f>VLOOKUP(A33,Results!D:E,2,FALSE)</f>
        <v>Team</v>
      </c>
      <c r="D33">
        <f>VLOOKUP(A33,Results!D:I,6,FALSE)</f>
        <v>140</v>
      </c>
      <c r="E33" s="73">
        <f>D33/190</f>
        <v>0.73684210526315785</v>
      </c>
      <c r="F33" s="74">
        <f>(1-E33)*100</f>
        <v>26.315789473684216</v>
      </c>
      <c r="G33">
        <f>VLOOKUP(A33,Results!D:M,10,FALSE)</f>
        <v>7</v>
      </c>
      <c r="H33" s="75">
        <f>F33+G33</f>
        <v>33.31578947368422</v>
      </c>
      <c r="I33">
        <v>9</v>
      </c>
      <c r="J33" s="75"/>
      <c r="K33" s="72"/>
      <c r="L33" s="74"/>
      <c r="M33" s="75">
        <f>H33</f>
        <v>33.31578947368422</v>
      </c>
      <c r="N33">
        <v>8</v>
      </c>
    </row>
    <row r="34" spans="1:14" ht="15.75" thickBot="1" x14ac:dyDescent="0.3">
      <c r="A34" s="18">
        <v>101</v>
      </c>
      <c r="B34" s="4">
        <f>VLOOKUP(A34,Results!D:G,4,FALSE)</f>
        <v>2</v>
      </c>
      <c r="C34" s="4" t="str">
        <f>VLOOKUP(A34,Results!D:E,2,FALSE)</f>
        <v>Team</v>
      </c>
      <c r="D34">
        <f>VLOOKUP(A34,Results!D:I,6,FALSE)</f>
        <v>133.5</v>
      </c>
      <c r="E34" s="73">
        <f>D34/190</f>
        <v>0.70263157894736838</v>
      </c>
      <c r="F34" s="74">
        <f>(1-E34)*100</f>
        <v>29.736842105263161</v>
      </c>
      <c r="G34">
        <f>VLOOKUP(A34,Results!D:M,10,FALSE)</f>
        <v>4</v>
      </c>
      <c r="H34" s="75">
        <f>F34+G34</f>
        <v>33.736842105263165</v>
      </c>
      <c r="I34">
        <v>10</v>
      </c>
      <c r="J34" s="75"/>
      <c r="K34" s="72"/>
      <c r="L34" s="74"/>
      <c r="M34" s="75">
        <f>H34</f>
        <v>33.736842105263165</v>
      </c>
      <c r="N34">
        <v>9</v>
      </c>
    </row>
    <row r="35" spans="1:14" x14ac:dyDescent="0.25">
      <c r="A35" s="30">
        <v>109</v>
      </c>
      <c r="B35" s="4">
        <f>VLOOKUP(A35,Results!D:G,4,FALSE)</f>
        <v>2</v>
      </c>
      <c r="C35" s="4" t="str">
        <f>VLOOKUP(A35,Results!D:E,2,FALSE)</f>
        <v>Team</v>
      </c>
      <c r="D35">
        <f>VLOOKUP(A35,Results!D:I,6,FALSE)</f>
        <v>133</v>
      </c>
      <c r="E35" s="73">
        <f>D35/190</f>
        <v>0.7</v>
      </c>
      <c r="F35" s="74">
        <f>(1-E35)*100</f>
        <v>30.000000000000004</v>
      </c>
      <c r="G35">
        <f>VLOOKUP(A35,Results!D:M,10,FALSE)</f>
        <v>4</v>
      </c>
      <c r="H35" s="75">
        <f>F35+G35</f>
        <v>34</v>
      </c>
      <c r="I35">
        <v>11</v>
      </c>
      <c r="J35" s="75"/>
      <c r="K35" s="72"/>
      <c r="L35" s="74"/>
      <c r="M35" s="75">
        <f>H35</f>
        <v>34</v>
      </c>
      <c r="N35">
        <v>10</v>
      </c>
    </row>
    <row r="36" spans="1:14" x14ac:dyDescent="0.25">
      <c r="A36" s="77">
        <v>125</v>
      </c>
      <c r="B36" s="4">
        <f>VLOOKUP(A36,Results!D:G,4,FALSE)</f>
        <v>2</v>
      </c>
      <c r="C36" s="4" t="str">
        <f>VLOOKUP(A36,Results!D:E,2,FALSE)</f>
        <v>Team</v>
      </c>
      <c r="D36">
        <f>VLOOKUP(A36,Results!D:I,6,FALSE)</f>
        <v>122.5</v>
      </c>
      <c r="E36" s="73">
        <f>D36/190</f>
        <v>0.64473684210526316</v>
      </c>
      <c r="F36" s="74">
        <f>(1-E36)*100</f>
        <v>35.526315789473685</v>
      </c>
      <c r="G36">
        <f>VLOOKUP(A36,Results!D:M,10,FALSE)</f>
        <v>0</v>
      </c>
      <c r="H36" s="75">
        <f>F36+G36</f>
        <v>35.526315789473685</v>
      </c>
      <c r="I36">
        <v>12</v>
      </c>
      <c r="J36" s="75"/>
      <c r="K36" s="72"/>
      <c r="L36" s="74"/>
      <c r="M36" s="75">
        <f>H36</f>
        <v>35.526315789473685</v>
      </c>
      <c r="N36">
        <v>11</v>
      </c>
    </row>
    <row r="37" spans="1:14" x14ac:dyDescent="0.25">
      <c r="A37" s="30">
        <v>89</v>
      </c>
      <c r="B37" s="4">
        <f>VLOOKUP(A37,Results!D:G,4,FALSE)</f>
        <v>2</v>
      </c>
      <c r="C37" s="4" t="str">
        <f>VLOOKUP(A37,Results!D:E,2,FALSE)</f>
        <v>Ind</v>
      </c>
      <c r="D37">
        <f>VLOOKUP(A37,Results!D:I,6,FALSE)</f>
        <v>135</v>
      </c>
      <c r="E37" s="73">
        <f>D37/190</f>
        <v>0.71052631578947367</v>
      </c>
      <c r="F37" s="74">
        <f>(1-E37)*100</f>
        <v>28.947368421052634</v>
      </c>
      <c r="G37">
        <f>VLOOKUP(A37,Results!D:M,10,FALSE)</f>
        <v>8</v>
      </c>
      <c r="H37" s="75">
        <f>F37+G37</f>
        <v>36.94736842105263</v>
      </c>
      <c r="I37">
        <v>13</v>
      </c>
      <c r="J37" s="75"/>
      <c r="K37" s="72"/>
      <c r="L37" s="74"/>
      <c r="M37" s="75">
        <f>H37</f>
        <v>36.94736842105263</v>
      </c>
    </row>
    <row r="38" spans="1:14" x14ac:dyDescent="0.25">
      <c r="A38" s="30">
        <v>131</v>
      </c>
      <c r="B38" s="4">
        <f>VLOOKUP(A38,Results!D:G,4,FALSE)</f>
        <v>2</v>
      </c>
      <c r="C38" s="4" t="str">
        <f>VLOOKUP(A38,Results!D:E,2,FALSE)</f>
        <v>Ind</v>
      </c>
      <c r="D38">
        <f>VLOOKUP(A38,Results!D:I,6,FALSE)</f>
        <v>122</v>
      </c>
      <c r="E38" s="73">
        <f>D38/190</f>
        <v>0.64210526315789473</v>
      </c>
      <c r="F38" s="74">
        <f>(1-E38)*100</f>
        <v>35.789473684210527</v>
      </c>
      <c r="G38">
        <f>VLOOKUP(A38,Results!D:M,10,FALSE)</f>
        <v>4</v>
      </c>
      <c r="H38" s="75">
        <f>F38+G38</f>
        <v>39.789473684210527</v>
      </c>
      <c r="I38">
        <v>14</v>
      </c>
      <c r="J38" s="75"/>
      <c r="K38" s="72"/>
      <c r="L38" s="74"/>
      <c r="M38" s="75">
        <f>H38</f>
        <v>39.789473684210527</v>
      </c>
    </row>
    <row r="39" spans="1:14" x14ac:dyDescent="0.25">
      <c r="A39" s="30">
        <v>53</v>
      </c>
      <c r="B39" s="4">
        <f>VLOOKUP(A39,Results!D:G,4,FALSE)</f>
        <v>2</v>
      </c>
      <c r="C39" s="4" t="str">
        <f>VLOOKUP(A39,Results!D:E,2,FALSE)</f>
        <v>Team</v>
      </c>
      <c r="D39">
        <f>VLOOKUP(A39,Results!D:I,6,FALSE)</f>
        <v>124</v>
      </c>
      <c r="E39" s="73">
        <f>D39/190</f>
        <v>0.65263157894736845</v>
      </c>
      <c r="F39" s="74">
        <f>(1-E39)*100</f>
        <v>34.736842105263158</v>
      </c>
      <c r="G39">
        <f>VLOOKUP(A39,Results!D:M,10,FALSE)</f>
        <v>12</v>
      </c>
      <c r="H39" s="75">
        <f>F39+G39</f>
        <v>46.736842105263158</v>
      </c>
      <c r="I39">
        <v>15</v>
      </c>
      <c r="J39" s="75"/>
      <c r="K39" s="72"/>
      <c r="L39" s="74"/>
      <c r="M39" s="75">
        <f>H39</f>
        <v>46.736842105263158</v>
      </c>
      <c r="N39">
        <v>12</v>
      </c>
    </row>
    <row r="40" spans="1:14" x14ac:dyDescent="0.25">
      <c r="A40" s="30">
        <v>61</v>
      </c>
      <c r="B40" s="4">
        <f>VLOOKUP(A40,Results!D:G,4,FALSE)</f>
        <v>2</v>
      </c>
      <c r="C40" s="4" t="str">
        <f>VLOOKUP(A40,Results!D:E,2,FALSE)</f>
        <v>Team</v>
      </c>
      <c r="D40">
        <f>VLOOKUP(A40,Results!D:I,6,FALSE)</f>
        <v>129.5</v>
      </c>
      <c r="E40" s="73">
        <f>D40/190</f>
        <v>0.68157894736842106</v>
      </c>
      <c r="F40" s="74">
        <f>(1-E40)*100</f>
        <v>31.842105263157894</v>
      </c>
      <c r="G40">
        <f>VLOOKUP(A40,Results!D:M,10,FALSE)</f>
        <v>16</v>
      </c>
      <c r="H40" s="75">
        <f>F40+G40</f>
        <v>47.84210526315789</v>
      </c>
      <c r="I40">
        <v>16</v>
      </c>
      <c r="J40" s="75"/>
      <c r="K40" s="72"/>
      <c r="L40" s="74"/>
      <c r="M40" s="75">
        <f>H40</f>
        <v>47.84210526315789</v>
      </c>
      <c r="N40">
        <v>13</v>
      </c>
    </row>
    <row r="41" spans="1:14" x14ac:dyDescent="0.25">
      <c r="A41" s="76">
        <v>139</v>
      </c>
      <c r="B41" s="4">
        <f>VLOOKUP(A41,Results!D:G,4,FALSE)</f>
        <v>2</v>
      </c>
      <c r="C41" s="4" t="str">
        <f>VLOOKUP(A41,Results!D:E,2,FALSE)</f>
        <v>Team</v>
      </c>
      <c r="D41">
        <f>VLOOKUP(A41,Results!D:I,6,FALSE)</f>
        <v>0</v>
      </c>
      <c r="E41" s="73">
        <f>D41/190</f>
        <v>0</v>
      </c>
      <c r="F41" s="74"/>
      <c r="H41" s="75"/>
      <c r="M41" s="75"/>
    </row>
    <row r="42" spans="1:14" x14ac:dyDescent="0.25">
      <c r="A42" s="30">
        <v>117</v>
      </c>
      <c r="B42" s="4">
        <f>VLOOKUP(A42,Results!D:G,4,FALSE)</f>
        <v>2</v>
      </c>
      <c r="C42" s="4">
        <f>VLOOKUP(A42,Results!D:E,2,FALSE)</f>
        <v>0</v>
      </c>
      <c r="D42">
        <f>VLOOKUP(A42,Results!D:I,6,FALSE)</f>
        <v>0</v>
      </c>
      <c r="E42" s="73">
        <f>D42/190</f>
        <v>0</v>
      </c>
      <c r="F42" s="74"/>
      <c r="H42" s="75"/>
      <c r="M42" s="75"/>
    </row>
    <row r="43" spans="1:14" x14ac:dyDescent="0.25">
      <c r="A43" s="30">
        <v>135</v>
      </c>
      <c r="B43" s="4">
        <f>VLOOKUP(A43,Results!D:G,4,FALSE)</f>
        <v>2</v>
      </c>
      <c r="C43" s="4">
        <f>VLOOKUP(A43,Results!D:E,2,FALSE)</f>
        <v>0</v>
      </c>
      <c r="D43">
        <f>VLOOKUP(A43,Results!D:I,6,FALSE)</f>
        <v>0</v>
      </c>
      <c r="E43" s="73">
        <f>D43/190</f>
        <v>0</v>
      </c>
      <c r="F43" s="74"/>
      <c r="H43" s="75"/>
      <c r="M43" s="75"/>
    </row>
    <row r="44" spans="1:14" x14ac:dyDescent="0.25">
      <c r="A44" s="30">
        <v>57</v>
      </c>
      <c r="B44" s="4">
        <f>VLOOKUP(A44,Results!D:G,4,FALSE)</f>
        <v>2</v>
      </c>
      <c r="C44" s="4" t="str">
        <f>VLOOKUP(A44,Results!D:E,2,FALSE)</f>
        <v>Team</v>
      </c>
      <c r="D44">
        <f>VLOOKUP(A44,Results!D:I,6,FALSE)</f>
        <v>120.5</v>
      </c>
      <c r="E44" s="73">
        <f>D44/190</f>
        <v>0.63421052631578945</v>
      </c>
      <c r="F44" s="74">
        <f>(1-E44)*100</f>
        <v>36.578947368421055</v>
      </c>
      <c r="G44" t="str">
        <f>VLOOKUP(A44,Results!D:M,10,FALSE)</f>
        <v>RT</v>
      </c>
      <c r="H44" s="75" t="s">
        <v>36</v>
      </c>
    </row>
    <row r="45" spans="1:14" x14ac:dyDescent="0.25">
      <c r="A45" s="30">
        <v>113</v>
      </c>
      <c r="B45" s="4">
        <f>VLOOKUP(A45,Results!D:G,4,FALSE)</f>
        <v>2</v>
      </c>
      <c r="C45" s="4" t="str">
        <f>VLOOKUP(A45,Results!D:E,2,FALSE)</f>
        <v>Team</v>
      </c>
      <c r="D45">
        <f>VLOOKUP(A45,Results!D:I,6,FALSE)</f>
        <v>142</v>
      </c>
      <c r="E45" s="73">
        <f>D45/190</f>
        <v>0.74736842105263157</v>
      </c>
      <c r="F45" s="74">
        <f>(1-E45)*100</f>
        <v>25.263157894736842</v>
      </c>
      <c r="G45" t="str">
        <f>VLOOKUP(A45,Results!D:M,10,FALSE)</f>
        <v>RT</v>
      </c>
      <c r="H45" s="75"/>
      <c r="J45" s="75"/>
      <c r="K45" s="72"/>
      <c r="L45" s="74"/>
      <c r="M45" s="75"/>
    </row>
    <row r="47" spans="1:14" x14ac:dyDescent="0.25">
      <c r="D47" t="s">
        <v>193</v>
      </c>
    </row>
    <row r="48" spans="1:14" x14ac:dyDescent="0.25">
      <c r="E48" t="s">
        <v>195</v>
      </c>
      <c r="F48" s="74">
        <f>(SUM(D2:D19)+D23-D15-D2)/17</f>
        <v>125.41176470588235</v>
      </c>
    </row>
    <row r="49" spans="5:6" x14ac:dyDescent="0.25">
      <c r="E49" t="s">
        <v>194</v>
      </c>
      <c r="F49" s="74">
        <f>(SUM(D25:D40)+D45+D44-D45-D44)/16</f>
        <v>132.25</v>
      </c>
    </row>
    <row r="50" spans="5:6" x14ac:dyDescent="0.25">
      <c r="E50" t="s">
        <v>196</v>
      </c>
      <c r="F50" s="75">
        <f>F49-F48</f>
        <v>6.8382352941176521</v>
      </c>
    </row>
  </sheetData>
  <autoFilter ref="A1:M50" xr:uid="{55ED3F80-6B88-4297-9B31-B02A3E772C96}"/>
  <sortState ref="A25:N45">
    <sortCondition ref="H25:H4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F77F0-F452-44D3-A442-00847BEC062A}">
  <dimension ref="A1:E40"/>
  <sheetViews>
    <sheetView topLeftCell="A3" workbookViewId="0">
      <selection activeCell="G17" sqref="G17"/>
    </sheetView>
  </sheetViews>
  <sheetFormatPr defaultRowHeight="15" x14ac:dyDescent="0.25"/>
  <sheetData>
    <row r="1" spans="1:5" x14ac:dyDescent="0.25">
      <c r="A1" s="78" t="s">
        <v>4</v>
      </c>
      <c r="B1" t="s">
        <v>199</v>
      </c>
      <c r="C1" t="s">
        <v>200</v>
      </c>
      <c r="E1" t="s">
        <v>207</v>
      </c>
    </row>
    <row r="2" spans="1:5" x14ac:dyDescent="0.25">
      <c r="A2" s="15">
        <v>113</v>
      </c>
      <c r="B2" s="74">
        <f>VLOOKUP(A2,'85cm'!A:M,13,FALSE)</f>
        <v>0</v>
      </c>
    </row>
    <row r="3" spans="1:5" ht="15.75" thickBot="1" x14ac:dyDescent="0.3">
      <c r="A3" s="18">
        <v>72</v>
      </c>
      <c r="B3" s="74">
        <f>VLOOKUP(A3,'85cm'!A:M,13,FALSE)</f>
        <v>0</v>
      </c>
    </row>
    <row r="4" spans="1:5" x14ac:dyDescent="0.25">
      <c r="A4" s="43">
        <v>120</v>
      </c>
      <c r="B4" s="74">
        <f>VLOOKUP(A4,'85cm'!A:M,13,FALSE)</f>
        <v>0</v>
      </c>
    </row>
    <row r="5" spans="1:5" ht="15.75" thickBot="1" x14ac:dyDescent="0.3">
      <c r="A5" s="18">
        <v>116</v>
      </c>
      <c r="B5" s="74">
        <f>VLOOKUP(A5,'85cm'!A:M,13,FALSE)</f>
        <v>0</v>
      </c>
    </row>
    <row r="6" spans="1:5" x14ac:dyDescent="0.25">
      <c r="A6" s="15">
        <v>130</v>
      </c>
      <c r="B6" s="74">
        <f>VLOOKUP(A6,'85cm'!A:M,13,FALSE)</f>
        <v>0</v>
      </c>
    </row>
    <row r="7" spans="1:5" ht="15.75" thickBot="1" x14ac:dyDescent="0.3">
      <c r="A7" s="18">
        <v>108</v>
      </c>
      <c r="B7" s="74">
        <f>VLOOKUP(A7,'85cm'!A:M,13,FALSE)</f>
        <v>22.506191950464391</v>
      </c>
      <c r="C7">
        <v>1</v>
      </c>
    </row>
    <row r="8" spans="1:5" x14ac:dyDescent="0.25">
      <c r="A8" s="15">
        <v>96</v>
      </c>
      <c r="B8" s="74">
        <f>VLOOKUP(A8,'85cm'!A:M,13,FALSE)</f>
        <v>24.821981424148611</v>
      </c>
      <c r="C8">
        <v>2</v>
      </c>
    </row>
    <row r="9" spans="1:5" ht="15.75" thickBot="1" x14ac:dyDescent="0.3">
      <c r="A9" s="18">
        <v>81</v>
      </c>
      <c r="B9" s="74">
        <f>VLOOKUP(A9,'85cm'!A:M,13,FALSE)</f>
        <v>26.84210526315789</v>
      </c>
      <c r="C9">
        <v>3</v>
      </c>
    </row>
    <row r="10" spans="1:5" x14ac:dyDescent="0.25">
      <c r="A10" s="15">
        <v>73</v>
      </c>
      <c r="B10" s="74">
        <f>VLOOKUP(A10,'85cm'!A:M,13,FALSE)</f>
        <v>27.89473684210526</v>
      </c>
      <c r="C10">
        <v>4</v>
      </c>
    </row>
    <row r="11" spans="1:5" ht="15.75" thickBot="1" x14ac:dyDescent="0.3">
      <c r="A11" s="18">
        <v>97</v>
      </c>
      <c r="B11" s="74">
        <f>VLOOKUP(A11,'85cm'!A:M,13,FALSE)</f>
        <v>29.473684210526319</v>
      </c>
      <c r="C11">
        <v>5</v>
      </c>
    </row>
    <row r="12" spans="1:5" x14ac:dyDescent="0.25">
      <c r="A12" s="15">
        <v>93</v>
      </c>
      <c r="B12" s="74">
        <f>VLOOKUP(A12,'85cm'!A:M,13,FALSE)</f>
        <v>30.05263157894737</v>
      </c>
      <c r="C12">
        <v>6</v>
      </c>
    </row>
    <row r="13" spans="1:5" ht="15.75" thickBot="1" x14ac:dyDescent="0.3">
      <c r="A13" s="18">
        <v>100</v>
      </c>
      <c r="B13" s="74">
        <f>VLOOKUP(A13,'85cm'!A:M,13,FALSE)</f>
        <v>30.085139318885446</v>
      </c>
    </row>
    <row r="14" spans="1:5" x14ac:dyDescent="0.25">
      <c r="A14" s="15">
        <v>68</v>
      </c>
      <c r="B14" s="74">
        <f>VLOOKUP(A14,'85cm'!A:M,13,FALSE)</f>
        <v>30.085139318885446</v>
      </c>
    </row>
    <row r="15" spans="1:5" ht="15.75" thickBot="1" x14ac:dyDescent="0.3">
      <c r="A15" s="18">
        <v>112</v>
      </c>
      <c r="B15" s="74">
        <f>VLOOKUP(A15,'85cm'!A:M,13,FALSE)</f>
        <v>30.400928792569655</v>
      </c>
    </row>
    <row r="16" spans="1:5" x14ac:dyDescent="0.25">
      <c r="A16" s="15">
        <v>65</v>
      </c>
      <c r="B16" s="74">
        <f>VLOOKUP(A16,'85cm'!A:M,13,FALSE)</f>
        <v>30.84210526315789</v>
      </c>
    </row>
    <row r="17" spans="1:2" ht="15.75" thickBot="1" x14ac:dyDescent="0.3">
      <c r="A17" s="18">
        <v>105</v>
      </c>
      <c r="B17" s="74">
        <f>VLOOKUP(A17,'85cm'!A:M,13,FALSE)</f>
        <v>31.315789473684209</v>
      </c>
    </row>
    <row r="18" spans="1:2" x14ac:dyDescent="0.25">
      <c r="A18" s="15">
        <v>77</v>
      </c>
      <c r="B18" s="74">
        <f>VLOOKUP(A18,'85cm'!A:M,13,FALSE)</f>
        <v>32.368421052631582</v>
      </c>
    </row>
    <row r="19" spans="1:2" ht="15.75" thickBot="1" x14ac:dyDescent="0.3">
      <c r="A19" s="45">
        <v>121</v>
      </c>
      <c r="B19" s="74">
        <f>VLOOKUP(A19,'85cm'!A:M,13,FALSE)</f>
        <v>32.631578947368425</v>
      </c>
    </row>
    <row r="20" spans="1:2" x14ac:dyDescent="0.25">
      <c r="A20" s="15">
        <v>104</v>
      </c>
      <c r="B20" s="74">
        <f>VLOOKUP(A20,'85cm'!A:M,13,FALSE)</f>
        <v>33.243034055727549</v>
      </c>
    </row>
    <row r="21" spans="1:2" ht="15.75" thickBot="1" x14ac:dyDescent="0.3">
      <c r="A21" s="18">
        <v>85</v>
      </c>
      <c r="B21" s="74">
        <f>VLOOKUP(A21,'85cm'!A:M,13,FALSE)</f>
        <v>33.31578947368422</v>
      </c>
    </row>
    <row r="22" spans="1:2" x14ac:dyDescent="0.25">
      <c r="A22" s="15">
        <v>101</v>
      </c>
      <c r="B22" s="74">
        <f>VLOOKUP(A22,'85cm'!A:M,13,FALSE)</f>
        <v>33.736842105263165</v>
      </c>
    </row>
    <row r="23" spans="1:2" ht="15.75" thickBot="1" x14ac:dyDescent="0.3">
      <c r="A23" s="18">
        <v>109</v>
      </c>
      <c r="B23" s="74">
        <f>VLOOKUP(A23,'85cm'!A:M,13,FALSE)</f>
        <v>34</v>
      </c>
    </row>
    <row r="24" spans="1:2" x14ac:dyDescent="0.25">
      <c r="A24" s="43">
        <v>125</v>
      </c>
      <c r="B24" s="74">
        <f>VLOOKUP(A24,'85cm'!A:M,13,FALSE)</f>
        <v>35.526315789473685</v>
      </c>
    </row>
    <row r="25" spans="1:2" ht="15.75" thickBot="1" x14ac:dyDescent="0.3">
      <c r="A25" s="18">
        <v>132</v>
      </c>
      <c r="B25" s="74">
        <f>VLOOKUP(A25,'85cm'!A:M,13,FALSE)</f>
        <v>35.979876160990713</v>
      </c>
    </row>
    <row r="26" spans="1:2" x14ac:dyDescent="0.25">
      <c r="A26" s="15">
        <v>88</v>
      </c>
      <c r="B26" s="74">
        <f>VLOOKUP(A26,'85cm'!A:M,13,FALSE)</f>
        <v>36.400928792569658</v>
      </c>
    </row>
    <row r="27" spans="1:2" ht="15.75" thickBot="1" x14ac:dyDescent="0.3">
      <c r="A27" s="18">
        <v>89</v>
      </c>
      <c r="B27" s="74">
        <f>VLOOKUP(A27,'85cm'!A:M,13,FALSE)</f>
        <v>36.94736842105263</v>
      </c>
    </row>
    <row r="28" spans="1:2" x14ac:dyDescent="0.25">
      <c r="A28" s="15">
        <v>131</v>
      </c>
      <c r="B28" s="74">
        <f>VLOOKUP(A28,'85cm'!A:M,13,FALSE)</f>
        <v>39.789473684210527</v>
      </c>
    </row>
    <row r="29" spans="1:2" ht="15.75" thickBot="1" x14ac:dyDescent="0.3">
      <c r="A29" s="18">
        <v>84</v>
      </c>
      <c r="B29" s="74">
        <f>VLOOKUP(A29,'85cm'!A:M,13,FALSE)</f>
        <v>40.085139318885446</v>
      </c>
    </row>
    <row r="30" spans="1:2" x14ac:dyDescent="0.25">
      <c r="A30" s="77">
        <v>124</v>
      </c>
      <c r="B30" s="74">
        <f>VLOOKUP(A30,'85cm'!A:M,13,FALSE)</f>
        <v>40.716718266253864</v>
      </c>
    </row>
    <row r="31" spans="1:2" x14ac:dyDescent="0.25">
      <c r="A31" s="30">
        <v>60</v>
      </c>
      <c r="B31" s="74">
        <f>VLOOKUP(A31,'85cm'!A:M,13,FALSE)</f>
        <v>41.243034055727549</v>
      </c>
    </row>
    <row r="32" spans="1:2" x14ac:dyDescent="0.25">
      <c r="A32" s="30">
        <v>56</v>
      </c>
      <c r="B32" s="74">
        <f>VLOOKUP(A32,'85cm'!A:M,13,FALSE)</f>
        <v>41.453560371517028</v>
      </c>
    </row>
    <row r="33" spans="1:2" x14ac:dyDescent="0.25">
      <c r="A33" s="30">
        <v>52</v>
      </c>
      <c r="B33" s="74">
        <f>VLOOKUP(A33,'85cm'!A:M,13,FALSE)</f>
        <v>43.558823529411754</v>
      </c>
    </row>
    <row r="34" spans="1:2" x14ac:dyDescent="0.25">
      <c r="A34" s="30">
        <v>92</v>
      </c>
      <c r="B34" s="74">
        <f>VLOOKUP(A34,'85cm'!A:M,13,FALSE)</f>
        <v>44.085139318885446</v>
      </c>
    </row>
    <row r="35" spans="1:2" x14ac:dyDescent="0.25">
      <c r="A35" s="30">
        <v>138</v>
      </c>
      <c r="B35" s="74">
        <f>VLOOKUP(A35,'85cm'!A:M,13,FALSE)</f>
        <v>44.664086687306508</v>
      </c>
    </row>
    <row r="36" spans="1:2" x14ac:dyDescent="0.25">
      <c r="A36" s="30">
        <v>53</v>
      </c>
      <c r="B36" s="74">
        <f>VLOOKUP(A36,'85cm'!A:M,13,FALSE)</f>
        <v>46.736842105263158</v>
      </c>
    </row>
    <row r="37" spans="1:2" x14ac:dyDescent="0.25">
      <c r="A37" s="30">
        <v>61</v>
      </c>
      <c r="B37" s="74">
        <f>VLOOKUP(A37,'85cm'!A:M,13,FALSE)</f>
        <v>47.84210526315789</v>
      </c>
    </row>
    <row r="38" spans="1:2" x14ac:dyDescent="0.25">
      <c r="A38" s="30">
        <v>76</v>
      </c>
      <c r="B38" s="74">
        <f>VLOOKUP(A38,'85cm'!A:M,13,FALSE)</f>
        <v>55.769349845201234</v>
      </c>
    </row>
    <row r="39" spans="1:2" x14ac:dyDescent="0.25">
      <c r="A39" s="30">
        <v>64</v>
      </c>
      <c r="B39" s="74">
        <f>VLOOKUP(A39,'85cm'!A:M,13,FALSE)</f>
        <v>59.769349845201234</v>
      </c>
    </row>
    <row r="40" spans="1:2" x14ac:dyDescent="0.25">
      <c r="A40" s="30">
        <v>80</v>
      </c>
      <c r="B40" s="74">
        <f>VLOOKUP(A40,'85cm'!A:M,13,FALSE)</f>
        <v>61.348297213622288</v>
      </c>
    </row>
  </sheetData>
  <sortState ref="A2:C40">
    <sortCondition ref="B2:B4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026D3-F5E8-4C68-B81C-C2653B4CC29B}">
  <dimension ref="A1:N40"/>
  <sheetViews>
    <sheetView topLeftCell="A22" workbookViewId="0">
      <selection activeCell="K24" sqref="K24"/>
    </sheetView>
  </sheetViews>
  <sheetFormatPr defaultRowHeight="15" x14ac:dyDescent="0.25"/>
  <sheetData>
    <row r="1" spans="1:14" ht="75.75" thickBot="1" x14ac:dyDescent="0.3">
      <c r="A1" s="78" t="s">
        <v>4</v>
      </c>
      <c r="B1" s="79" t="s">
        <v>7</v>
      </c>
      <c r="C1" s="79" t="s">
        <v>191</v>
      </c>
      <c r="D1" s="79" t="s">
        <v>186</v>
      </c>
      <c r="E1" s="79" t="s">
        <v>202</v>
      </c>
      <c r="F1" s="79" t="s">
        <v>188</v>
      </c>
      <c r="G1" s="79" t="s">
        <v>189</v>
      </c>
      <c r="H1" s="79" t="s">
        <v>190</v>
      </c>
      <c r="I1" s="79" t="s">
        <v>192</v>
      </c>
      <c r="J1" s="79" t="s">
        <v>197</v>
      </c>
      <c r="K1" s="79" t="s">
        <v>202</v>
      </c>
      <c r="L1" s="79" t="s">
        <v>188</v>
      </c>
      <c r="M1" s="79" t="s">
        <v>198</v>
      </c>
      <c r="N1" s="79" t="s">
        <v>201</v>
      </c>
    </row>
    <row r="2" spans="1:14" x14ac:dyDescent="0.25">
      <c r="A2" s="13">
        <v>58</v>
      </c>
      <c r="B2">
        <f>VLOOKUP(A2,Results!D:G,4,FALSE)</f>
        <v>1</v>
      </c>
      <c r="C2" t="str">
        <f>VLOOKUP(A2,Results!D:E,2,FALSE)</f>
        <v>Team</v>
      </c>
      <c r="D2">
        <f>VLOOKUP(A2,Results!D:I,6,FALSE)</f>
        <v>158</v>
      </c>
      <c r="E2" s="72">
        <f>D2/200</f>
        <v>0.79</v>
      </c>
      <c r="F2" s="74">
        <f>(1-E2)*100</f>
        <v>20.999999999999996</v>
      </c>
      <c r="G2">
        <f>VLOOKUP(A2,Results!D:M,10,FALSE)</f>
        <v>0</v>
      </c>
      <c r="H2" s="75">
        <f>F2+G2</f>
        <v>20.999999999999996</v>
      </c>
      <c r="I2">
        <v>1</v>
      </c>
      <c r="J2" s="75">
        <f>D2+$G$40</f>
        <v>170.00952380952381</v>
      </c>
      <c r="K2" s="72">
        <f>J2/200</f>
        <v>0.85004761904761905</v>
      </c>
      <c r="L2" s="74">
        <f>(1-K2)*100</f>
        <v>14.995238095238095</v>
      </c>
      <c r="M2" s="75">
        <f>L2+G2</f>
        <v>14.995238095238095</v>
      </c>
      <c r="N2">
        <v>1</v>
      </c>
    </row>
    <row r="3" spans="1:14" ht="15.75" thickBot="1" x14ac:dyDescent="0.3">
      <c r="A3" s="15">
        <v>106</v>
      </c>
      <c r="B3">
        <f>VLOOKUP(A3,Results!D:G,4,FALSE)</f>
        <v>1</v>
      </c>
      <c r="C3" t="str">
        <f>VLOOKUP(A3,Results!D:E,2,FALSE)</f>
        <v>Team</v>
      </c>
      <c r="D3">
        <f>VLOOKUP(A3,Results!D:I,6,FALSE)</f>
        <v>131</v>
      </c>
      <c r="E3" s="72">
        <f>D3/200</f>
        <v>0.65500000000000003</v>
      </c>
      <c r="F3" s="74">
        <f>(1-E3)*100</f>
        <v>34.5</v>
      </c>
      <c r="G3">
        <f>VLOOKUP(A3,Results!D:M,10,FALSE)</f>
        <v>0</v>
      </c>
      <c r="H3" s="75">
        <f>F3+G3</f>
        <v>34.5</v>
      </c>
      <c r="I3">
        <v>2</v>
      </c>
      <c r="J3" s="75">
        <f t="shared" ref="J3:J16" si="0">D3+$G$40</f>
        <v>143.00952380952381</v>
      </c>
      <c r="K3" s="72">
        <f t="shared" ref="K3:K16" si="1">J3/200</f>
        <v>0.71504761904761904</v>
      </c>
      <c r="L3" s="74">
        <f t="shared" ref="L3:L16" si="2">(1-K3)*100</f>
        <v>28.495238095238097</v>
      </c>
      <c r="M3" s="75">
        <f t="shared" ref="M3:M16" si="3">L3+G3</f>
        <v>28.495238095238097</v>
      </c>
      <c r="N3">
        <v>2</v>
      </c>
    </row>
    <row r="4" spans="1:14" x14ac:dyDescent="0.25">
      <c r="A4" s="13">
        <v>98</v>
      </c>
      <c r="B4">
        <f>VLOOKUP(A4,Results!D:G,4,FALSE)</f>
        <v>1</v>
      </c>
      <c r="C4" t="str">
        <f>VLOOKUP(A4,Results!D:E,2,FALSE)</f>
        <v>Team</v>
      </c>
      <c r="D4">
        <f>VLOOKUP(A4,Results!D:I,6,FALSE)</f>
        <v>130</v>
      </c>
      <c r="E4" s="72">
        <f>D4/200</f>
        <v>0.65</v>
      </c>
      <c r="F4" s="74">
        <f>(1-E4)*100</f>
        <v>35</v>
      </c>
      <c r="G4">
        <f>VLOOKUP(A4,Results!D:M,10,FALSE)</f>
        <v>0</v>
      </c>
      <c r="H4" s="75">
        <f>F4+G4</f>
        <v>35</v>
      </c>
      <c r="I4">
        <v>3</v>
      </c>
      <c r="J4" s="75">
        <f t="shared" si="0"/>
        <v>142.00952380952381</v>
      </c>
      <c r="K4" s="72">
        <f t="shared" si="1"/>
        <v>0.71004761904761904</v>
      </c>
      <c r="L4" s="74">
        <f t="shared" si="2"/>
        <v>28.995238095238097</v>
      </c>
      <c r="M4" s="75">
        <f t="shared" si="3"/>
        <v>28.995238095238097</v>
      </c>
      <c r="N4">
        <v>3</v>
      </c>
    </row>
    <row r="5" spans="1:14" ht="15.75" thickBot="1" x14ac:dyDescent="0.3">
      <c r="A5" s="15">
        <v>78</v>
      </c>
      <c r="B5">
        <f>VLOOKUP(A5,Results!D:G,4,FALSE)</f>
        <v>1</v>
      </c>
      <c r="C5" t="str">
        <f>VLOOKUP(A5,Results!D:E,2,FALSE)</f>
        <v>Team</v>
      </c>
      <c r="D5">
        <f>VLOOKUP(A5,Results!D:I,6,FALSE)</f>
        <v>129</v>
      </c>
      <c r="E5" s="72">
        <f>D5/200</f>
        <v>0.64500000000000002</v>
      </c>
      <c r="F5" s="74">
        <f>(1-E5)*100</f>
        <v>35.5</v>
      </c>
      <c r="G5">
        <f>VLOOKUP(A5,Results!D:M,10,FALSE)</f>
        <v>0</v>
      </c>
      <c r="H5" s="75">
        <f>F5+G5</f>
        <v>35.5</v>
      </c>
      <c r="I5">
        <v>4</v>
      </c>
      <c r="J5" s="75">
        <f t="shared" si="0"/>
        <v>141.00952380952381</v>
      </c>
      <c r="K5" s="72">
        <f t="shared" si="1"/>
        <v>0.70504761904761903</v>
      </c>
      <c r="L5" s="74">
        <f t="shared" si="2"/>
        <v>29.495238095238097</v>
      </c>
      <c r="M5" s="75">
        <f t="shared" si="3"/>
        <v>29.495238095238097</v>
      </c>
      <c r="N5">
        <v>4</v>
      </c>
    </row>
    <row r="6" spans="1:14" x14ac:dyDescent="0.25">
      <c r="A6" s="13">
        <v>110</v>
      </c>
      <c r="B6">
        <f>VLOOKUP(A6,Results!D:G,4,FALSE)</f>
        <v>1</v>
      </c>
      <c r="C6" t="str">
        <f>VLOOKUP(A6,Results!D:E,2,FALSE)</f>
        <v>Team</v>
      </c>
      <c r="D6">
        <f>VLOOKUP(A6,Results!D:I,6,FALSE)</f>
        <v>126</v>
      </c>
      <c r="E6" s="72">
        <f>D6/200</f>
        <v>0.63</v>
      </c>
      <c r="F6" s="74">
        <f>(1-E6)*100</f>
        <v>37</v>
      </c>
      <c r="G6">
        <f>VLOOKUP(A6,Results!D:M,10,FALSE)</f>
        <v>0</v>
      </c>
      <c r="H6" s="75">
        <f>F6+G6</f>
        <v>37</v>
      </c>
      <c r="I6">
        <v>5</v>
      </c>
      <c r="J6" s="75">
        <f t="shared" si="0"/>
        <v>138.00952380952381</v>
      </c>
      <c r="K6" s="72">
        <f t="shared" si="1"/>
        <v>0.69004761904761902</v>
      </c>
      <c r="L6" s="74">
        <f t="shared" si="2"/>
        <v>30.995238095238097</v>
      </c>
      <c r="M6" s="75">
        <f t="shared" si="3"/>
        <v>30.995238095238097</v>
      </c>
      <c r="N6">
        <v>5</v>
      </c>
    </row>
    <row r="7" spans="1:14" ht="15.75" thickBot="1" x14ac:dyDescent="0.3">
      <c r="A7" s="15">
        <v>94</v>
      </c>
      <c r="B7">
        <f>VLOOKUP(A7,Results!D:G,4,FALSE)</f>
        <v>1</v>
      </c>
      <c r="C7" t="str">
        <f>VLOOKUP(A7,Results!D:E,2,FALSE)</f>
        <v>Team</v>
      </c>
      <c r="D7">
        <f>VLOOKUP(A7,Results!D:I,6,FALSE)</f>
        <v>132</v>
      </c>
      <c r="E7" s="72">
        <f>D7/200</f>
        <v>0.66</v>
      </c>
      <c r="F7" s="74">
        <f>(1-E7)*100</f>
        <v>34</v>
      </c>
      <c r="G7">
        <f>VLOOKUP(A7,Results!D:M,10,FALSE)</f>
        <v>4</v>
      </c>
      <c r="H7" s="75">
        <f>F7+G7</f>
        <v>38</v>
      </c>
      <c r="I7">
        <v>6</v>
      </c>
      <c r="J7" s="75">
        <f t="shared" si="0"/>
        <v>144.00952380952381</v>
      </c>
      <c r="K7" s="72">
        <f t="shared" si="1"/>
        <v>0.72004761904761905</v>
      </c>
      <c r="L7" s="74">
        <f t="shared" si="2"/>
        <v>27.995238095238093</v>
      </c>
      <c r="M7" s="75">
        <f t="shared" si="3"/>
        <v>31.995238095238093</v>
      </c>
      <c r="N7">
        <v>6</v>
      </c>
    </row>
    <row r="8" spans="1:14" x14ac:dyDescent="0.25">
      <c r="A8" s="13">
        <v>62</v>
      </c>
      <c r="B8">
        <f>VLOOKUP(A8,Results!D:G,4,FALSE)</f>
        <v>1</v>
      </c>
      <c r="C8" t="str">
        <f>VLOOKUP(A8,Results!D:E,2,FALSE)</f>
        <v>Team</v>
      </c>
      <c r="D8">
        <f>VLOOKUP(A8,Results!D:I,6,FALSE)</f>
        <v>130</v>
      </c>
      <c r="E8" s="72">
        <f>D8/200</f>
        <v>0.65</v>
      </c>
      <c r="F8" s="74">
        <f>(1-E8)*100</f>
        <v>35</v>
      </c>
      <c r="G8">
        <f>VLOOKUP(A8,Results!D:M,10,FALSE)</f>
        <v>4</v>
      </c>
      <c r="H8" s="75">
        <f>F8+G8</f>
        <v>39</v>
      </c>
      <c r="I8">
        <v>7</v>
      </c>
      <c r="J8" s="75">
        <f t="shared" si="0"/>
        <v>142.00952380952381</v>
      </c>
      <c r="K8" s="72">
        <f t="shared" si="1"/>
        <v>0.71004761904761904</v>
      </c>
      <c r="L8" s="74">
        <f t="shared" si="2"/>
        <v>28.995238095238097</v>
      </c>
      <c r="M8" s="75">
        <f t="shared" si="3"/>
        <v>32.995238095238093</v>
      </c>
      <c r="N8">
        <v>7</v>
      </c>
    </row>
    <row r="9" spans="1:14" ht="15.75" thickBot="1" x14ac:dyDescent="0.3">
      <c r="A9" s="15">
        <v>74</v>
      </c>
      <c r="B9">
        <f>VLOOKUP(A9,Results!D:G,4,FALSE)</f>
        <v>1</v>
      </c>
      <c r="C9" t="str">
        <f>VLOOKUP(A9,Results!D:E,2,FALSE)</f>
        <v>Team</v>
      </c>
      <c r="D9">
        <f>VLOOKUP(A9,Results!D:I,6,FALSE)</f>
        <v>128</v>
      </c>
      <c r="E9" s="72">
        <f>D9/200</f>
        <v>0.64</v>
      </c>
      <c r="F9" s="74">
        <f>(1-E9)*100</f>
        <v>36</v>
      </c>
      <c r="G9">
        <f>VLOOKUP(A9,Results!D:M,10,FALSE)</f>
        <v>4</v>
      </c>
      <c r="H9" s="75">
        <f>F9+G9</f>
        <v>40</v>
      </c>
      <c r="I9">
        <v>8</v>
      </c>
      <c r="J9" s="75">
        <f t="shared" si="0"/>
        <v>140.00952380952381</v>
      </c>
      <c r="K9" s="72">
        <f t="shared" si="1"/>
        <v>0.70004761904761903</v>
      </c>
      <c r="L9" s="74">
        <f t="shared" si="2"/>
        <v>29.995238095238097</v>
      </c>
      <c r="M9" s="75">
        <f t="shared" si="3"/>
        <v>33.995238095238093</v>
      </c>
      <c r="N9">
        <v>8</v>
      </c>
    </row>
    <row r="10" spans="1:14" x14ac:dyDescent="0.25">
      <c r="A10" s="13">
        <v>70</v>
      </c>
      <c r="B10">
        <f>VLOOKUP(A10,Results!D:G,4,FALSE)</f>
        <v>1</v>
      </c>
      <c r="C10" t="str">
        <f>VLOOKUP(A10,Results!D:E,2,FALSE)</f>
        <v>Team</v>
      </c>
      <c r="D10">
        <f>VLOOKUP(A10,Results!D:I,6,FALSE)</f>
        <v>113</v>
      </c>
      <c r="E10" s="72">
        <f>D10/200</f>
        <v>0.56499999999999995</v>
      </c>
      <c r="F10" s="74">
        <f>(1-E10)*100</f>
        <v>43.500000000000007</v>
      </c>
      <c r="G10">
        <f>VLOOKUP(A10,Results!D:M,10,FALSE)</f>
        <v>0</v>
      </c>
      <c r="H10" s="75">
        <f>F10+G10</f>
        <v>43.500000000000007</v>
      </c>
      <c r="I10">
        <v>9</v>
      </c>
      <c r="J10" s="75">
        <f t="shared" si="0"/>
        <v>125.00952380952381</v>
      </c>
      <c r="K10" s="72">
        <f t="shared" si="1"/>
        <v>0.62504761904761907</v>
      </c>
      <c r="L10" s="74">
        <f t="shared" si="2"/>
        <v>37.495238095238093</v>
      </c>
      <c r="M10" s="75">
        <f t="shared" si="3"/>
        <v>37.495238095238093</v>
      </c>
      <c r="N10">
        <v>9</v>
      </c>
    </row>
    <row r="11" spans="1:14" ht="15.75" thickBot="1" x14ac:dyDescent="0.3">
      <c r="A11" s="43">
        <v>118</v>
      </c>
      <c r="B11">
        <f>VLOOKUP(A11,Results!D:G,4,FALSE)</f>
        <v>1</v>
      </c>
      <c r="C11" t="str">
        <f>VLOOKUP(A11,Results!D:E,2,FALSE)</f>
        <v>Team</v>
      </c>
      <c r="D11">
        <f>VLOOKUP(A11,Results!D:I,6,FALSE)</f>
        <v>121</v>
      </c>
      <c r="E11" s="72">
        <f>D11/200</f>
        <v>0.60499999999999998</v>
      </c>
      <c r="F11" s="74">
        <f>(1-E11)*100</f>
        <v>39.5</v>
      </c>
      <c r="G11">
        <f>VLOOKUP(A11,Results!D:M,10,FALSE)</f>
        <v>10</v>
      </c>
      <c r="H11" s="75">
        <f>F11+G11</f>
        <v>49.5</v>
      </c>
      <c r="I11">
        <v>10</v>
      </c>
      <c r="J11" s="75">
        <f t="shared" si="0"/>
        <v>133.00952380952381</v>
      </c>
      <c r="K11" s="72">
        <f t="shared" si="1"/>
        <v>0.66504761904761911</v>
      </c>
      <c r="L11" s="74">
        <f t="shared" si="2"/>
        <v>33.495238095238086</v>
      </c>
      <c r="M11" s="75">
        <f t="shared" si="3"/>
        <v>43.495238095238086</v>
      </c>
      <c r="N11">
        <v>10</v>
      </c>
    </row>
    <row r="12" spans="1:14" x14ac:dyDescent="0.25">
      <c r="A12" s="13">
        <v>82</v>
      </c>
      <c r="B12">
        <f>VLOOKUP(A12,Results!D:G,4,FALSE)</f>
        <v>1</v>
      </c>
      <c r="C12" t="str">
        <f>VLOOKUP(A12,Results!D:E,2,FALSE)</f>
        <v>Team</v>
      </c>
      <c r="D12">
        <f>VLOOKUP(A12,Results!D:I,6,FALSE)</f>
        <v>113</v>
      </c>
      <c r="E12" s="72">
        <f>D12/200</f>
        <v>0.56499999999999995</v>
      </c>
      <c r="F12" s="74">
        <f>(1-E12)*100</f>
        <v>43.500000000000007</v>
      </c>
      <c r="G12">
        <f>VLOOKUP(A12,Results!D:M,10,FALSE)</f>
        <v>8</v>
      </c>
      <c r="H12" s="75">
        <f>F12+G12</f>
        <v>51.500000000000007</v>
      </c>
      <c r="I12">
        <v>11</v>
      </c>
      <c r="J12" s="75">
        <f t="shared" si="0"/>
        <v>125.00952380952381</v>
      </c>
      <c r="K12" s="72">
        <f t="shared" si="1"/>
        <v>0.62504761904761907</v>
      </c>
      <c r="L12" s="74">
        <f t="shared" si="2"/>
        <v>37.495238095238093</v>
      </c>
      <c r="M12" s="75">
        <f t="shared" si="3"/>
        <v>45.495238095238093</v>
      </c>
      <c r="N12">
        <v>11</v>
      </c>
    </row>
    <row r="13" spans="1:14" ht="15.75" thickBot="1" x14ac:dyDescent="0.3">
      <c r="A13" s="43">
        <v>122</v>
      </c>
      <c r="B13">
        <f>VLOOKUP(A13,Results!D:G,4,FALSE)</f>
        <v>1</v>
      </c>
      <c r="C13" t="str">
        <f>VLOOKUP(A13,Results!D:E,2,FALSE)</f>
        <v>Team</v>
      </c>
      <c r="D13">
        <f>VLOOKUP(A13,Results!D:I,6,FALSE)</f>
        <v>120</v>
      </c>
      <c r="E13" s="72">
        <f>D13/200</f>
        <v>0.6</v>
      </c>
      <c r="F13" s="74">
        <f>(1-E13)*100</f>
        <v>40</v>
      </c>
      <c r="G13">
        <f>VLOOKUP(A13,Results!D:M,10,FALSE)</f>
        <v>12</v>
      </c>
      <c r="H13" s="75">
        <f>F13+G13</f>
        <v>52</v>
      </c>
      <c r="I13">
        <v>12</v>
      </c>
      <c r="J13" s="75">
        <f t="shared" si="0"/>
        <v>132.00952380952381</v>
      </c>
      <c r="K13" s="72">
        <f t="shared" si="1"/>
        <v>0.66004761904761911</v>
      </c>
      <c r="L13" s="74">
        <f t="shared" si="2"/>
        <v>33.995238095238086</v>
      </c>
      <c r="M13" s="75">
        <f t="shared" si="3"/>
        <v>45.995238095238086</v>
      </c>
      <c r="N13">
        <v>12</v>
      </c>
    </row>
    <row r="14" spans="1:14" x14ac:dyDescent="0.25">
      <c r="A14" s="13">
        <v>50</v>
      </c>
      <c r="B14">
        <f>VLOOKUP(A14,Results!D:G,4,FALSE)</f>
        <v>1</v>
      </c>
      <c r="C14" t="str">
        <f>VLOOKUP(A14,Results!D:E,2,FALSE)</f>
        <v>Team</v>
      </c>
      <c r="D14">
        <f>VLOOKUP(A14,Results!D:I,6,FALSE)</f>
        <v>105</v>
      </c>
      <c r="E14" s="72">
        <f>D14/200</f>
        <v>0.52500000000000002</v>
      </c>
      <c r="F14" s="74">
        <f>(1-E14)*100</f>
        <v>47.5</v>
      </c>
      <c r="G14">
        <f>VLOOKUP(A14,Results!D:M,10,FALSE)</f>
        <v>5</v>
      </c>
      <c r="H14" s="75">
        <f>F14+G14</f>
        <v>52.5</v>
      </c>
      <c r="I14">
        <v>13</v>
      </c>
      <c r="J14" s="75">
        <f t="shared" si="0"/>
        <v>117.00952380952381</v>
      </c>
      <c r="K14" s="72">
        <f t="shared" si="1"/>
        <v>0.58504761904761904</v>
      </c>
      <c r="L14" s="74">
        <f t="shared" si="2"/>
        <v>41.495238095238093</v>
      </c>
      <c r="M14" s="75">
        <f t="shared" si="3"/>
        <v>46.495238095238093</v>
      </c>
      <c r="N14">
        <v>14</v>
      </c>
    </row>
    <row r="15" spans="1:14" ht="15.75" thickBot="1" x14ac:dyDescent="0.3">
      <c r="A15" s="15">
        <v>136</v>
      </c>
      <c r="B15">
        <f>VLOOKUP(A15,Results!D:G,4,FALSE)</f>
        <v>1</v>
      </c>
      <c r="C15" t="str">
        <f>VLOOKUP(A15,Results!D:E,2,FALSE)</f>
        <v>Team</v>
      </c>
      <c r="D15">
        <f>VLOOKUP(A15,Results!D:I,6,FALSE)</f>
        <v>127</v>
      </c>
      <c r="E15" s="72">
        <f>D15/200</f>
        <v>0.63500000000000001</v>
      </c>
      <c r="F15" s="74">
        <f>(1-E15)*100</f>
        <v>36.5</v>
      </c>
      <c r="G15">
        <f>VLOOKUP(A15,Results!D:M,10,FALSE)</f>
        <v>16</v>
      </c>
      <c r="H15" s="75">
        <f>F15+G15</f>
        <v>52.5</v>
      </c>
      <c r="I15">
        <v>14</v>
      </c>
      <c r="J15" s="75">
        <f t="shared" si="0"/>
        <v>139.00952380952381</v>
      </c>
      <c r="K15" s="72">
        <f t="shared" si="1"/>
        <v>0.69504761904761903</v>
      </c>
      <c r="L15" s="74">
        <f t="shared" si="2"/>
        <v>30.495238095238097</v>
      </c>
      <c r="M15" s="75">
        <f t="shared" si="3"/>
        <v>46.495238095238093</v>
      </c>
      <c r="N15">
        <v>13</v>
      </c>
    </row>
    <row r="16" spans="1:14" x14ac:dyDescent="0.25">
      <c r="A16" s="13">
        <v>54</v>
      </c>
      <c r="B16">
        <f>VLOOKUP(A16,Results!D:G,4,FALSE)</f>
        <v>1</v>
      </c>
      <c r="C16" t="str">
        <f>VLOOKUP(A16,Results!D:E,2,FALSE)</f>
        <v>Team</v>
      </c>
      <c r="D16">
        <f>VLOOKUP(A16,Results!D:I,6,FALSE)</f>
        <v>122</v>
      </c>
      <c r="E16" s="72">
        <f>D16/200</f>
        <v>0.61</v>
      </c>
      <c r="F16" s="74">
        <f>(1-E16)*100</f>
        <v>39</v>
      </c>
      <c r="G16">
        <f>VLOOKUP(A16,Results!D:M,10,FALSE)</f>
        <v>43</v>
      </c>
      <c r="H16" s="75">
        <f>F16+G16</f>
        <v>82</v>
      </c>
      <c r="I16">
        <v>15</v>
      </c>
      <c r="J16" s="75">
        <f t="shared" si="0"/>
        <v>134.00952380952381</v>
      </c>
      <c r="K16" s="72">
        <f t="shared" si="1"/>
        <v>0.67004761904761911</v>
      </c>
      <c r="L16" s="74">
        <f t="shared" si="2"/>
        <v>32.995238095238086</v>
      </c>
      <c r="M16" s="75">
        <f t="shared" si="3"/>
        <v>75.995238095238079</v>
      </c>
      <c r="N16">
        <v>15</v>
      </c>
    </row>
    <row r="17" spans="1:14" x14ac:dyDescent="0.25">
      <c r="A17" s="80">
        <v>102</v>
      </c>
      <c r="B17">
        <f>VLOOKUP(A17,Results!D:G,4,FALSE)</f>
        <v>1</v>
      </c>
      <c r="C17" t="str">
        <f>VLOOKUP(A17,Results!D:E,2,FALSE)</f>
        <v>Team</v>
      </c>
      <c r="D17">
        <f>VLOOKUP(A17,Results!D:I,6,FALSE)</f>
        <v>65</v>
      </c>
      <c r="E17" s="72">
        <f>D17/200</f>
        <v>0.32500000000000001</v>
      </c>
      <c r="F17" s="74">
        <f>(1-E17)*100</f>
        <v>67.5</v>
      </c>
      <c r="G17" t="str">
        <f>VLOOKUP(A17,Results!D:M,10,FALSE)</f>
        <v>E</v>
      </c>
      <c r="H17" s="75" t="s">
        <v>22</v>
      </c>
    </row>
    <row r="18" spans="1:14" ht="15.75" thickBot="1" x14ac:dyDescent="0.3">
      <c r="A18" s="81"/>
      <c r="E18" s="72"/>
      <c r="F18" s="74"/>
      <c r="H18" s="75"/>
    </row>
    <row r="19" spans="1:14" x14ac:dyDescent="0.25">
      <c r="A19" s="13">
        <v>59</v>
      </c>
      <c r="B19">
        <f>VLOOKUP(A19,Results!D:G,4,FALSE)</f>
        <v>2</v>
      </c>
      <c r="C19" t="str">
        <f>VLOOKUP(A19,Results!D:E,2,FALSE)</f>
        <v>Team</v>
      </c>
      <c r="D19">
        <f>VLOOKUP(A19,Results!D:I,6,FALSE)</f>
        <v>146</v>
      </c>
      <c r="E19" s="72">
        <f>D19/200</f>
        <v>0.73</v>
      </c>
      <c r="F19" s="74">
        <f>(1-E19)*100</f>
        <v>27</v>
      </c>
      <c r="G19">
        <f>VLOOKUP(A19,Results!D:M,10,FALSE)</f>
        <v>0</v>
      </c>
      <c r="H19" s="75">
        <f>F19+G19</f>
        <v>27</v>
      </c>
      <c r="I19">
        <v>1</v>
      </c>
      <c r="M19" s="75">
        <f>H19</f>
        <v>27</v>
      </c>
      <c r="N19">
        <v>1</v>
      </c>
    </row>
    <row r="20" spans="1:14" ht="15.75" thickBot="1" x14ac:dyDescent="0.3">
      <c r="A20" s="15">
        <v>75</v>
      </c>
      <c r="B20">
        <f>VLOOKUP(A20,Results!D:G,4,FALSE)</f>
        <v>2</v>
      </c>
      <c r="C20" t="str">
        <f>VLOOKUP(A20,Results!D:E,2,FALSE)</f>
        <v>Team</v>
      </c>
      <c r="D20">
        <f>VLOOKUP(A20,Results!D:I,6,FALSE)</f>
        <v>139.5</v>
      </c>
      <c r="E20" s="72">
        <f>D20/200</f>
        <v>0.69750000000000001</v>
      </c>
      <c r="F20" s="74">
        <f>(1-E20)*100</f>
        <v>30.25</v>
      </c>
      <c r="G20">
        <f>VLOOKUP(A20,Results!D:M,10,FALSE)</f>
        <v>0</v>
      </c>
      <c r="H20" s="75">
        <f>F20+G20</f>
        <v>30.25</v>
      </c>
      <c r="I20">
        <v>2</v>
      </c>
      <c r="M20" s="75">
        <f>H20</f>
        <v>30.25</v>
      </c>
      <c r="N20">
        <v>2</v>
      </c>
    </row>
    <row r="21" spans="1:14" x14ac:dyDescent="0.25">
      <c r="A21" s="13">
        <v>71</v>
      </c>
      <c r="B21">
        <f>VLOOKUP(A21,Results!D:G,4,FALSE)</f>
        <v>2</v>
      </c>
      <c r="C21" t="str">
        <f>VLOOKUP(A21,Results!D:E,2,FALSE)</f>
        <v>Team</v>
      </c>
      <c r="D21">
        <f>VLOOKUP(A21,Results!D:I,6,FALSE)</f>
        <v>139</v>
      </c>
      <c r="E21" s="72">
        <f>D21/200</f>
        <v>0.69499999999999995</v>
      </c>
      <c r="F21" s="74">
        <f>(1-E21)*100</f>
        <v>30.500000000000004</v>
      </c>
      <c r="G21">
        <f>VLOOKUP(A21,Results!D:M,10,FALSE)</f>
        <v>0</v>
      </c>
      <c r="H21" s="75">
        <f>F21+G21</f>
        <v>30.500000000000004</v>
      </c>
      <c r="I21">
        <v>3</v>
      </c>
      <c r="M21" s="75">
        <f>H21</f>
        <v>30.500000000000004</v>
      </c>
      <c r="N21">
        <v>3</v>
      </c>
    </row>
    <row r="22" spans="1:14" ht="15.75" thickBot="1" x14ac:dyDescent="0.3">
      <c r="A22" s="15">
        <v>51</v>
      </c>
      <c r="B22">
        <f>VLOOKUP(A22,Results!D:G,4,FALSE)</f>
        <v>2</v>
      </c>
      <c r="C22" t="str">
        <f>VLOOKUP(A22,Results!D:E,2,FALSE)</f>
        <v>Team</v>
      </c>
      <c r="D22">
        <f>VLOOKUP(A22,Results!D:I,6,FALSE)</f>
        <v>139</v>
      </c>
      <c r="E22" s="72">
        <f>D22/200</f>
        <v>0.69499999999999995</v>
      </c>
      <c r="F22" s="74">
        <f>(1-E22)*100</f>
        <v>30.500000000000004</v>
      </c>
      <c r="G22">
        <f>VLOOKUP(A22,Results!D:M,10,FALSE)</f>
        <v>0</v>
      </c>
      <c r="H22" s="75">
        <f>F22+G22</f>
        <v>30.500000000000004</v>
      </c>
      <c r="I22">
        <v>3</v>
      </c>
      <c r="M22" s="75">
        <f>H22</f>
        <v>30.500000000000004</v>
      </c>
      <c r="N22">
        <v>3</v>
      </c>
    </row>
    <row r="23" spans="1:14" x14ac:dyDescent="0.25">
      <c r="A23" s="13">
        <v>55</v>
      </c>
      <c r="B23">
        <f>VLOOKUP(A23,Results!D:G,4,FALSE)</f>
        <v>2</v>
      </c>
      <c r="C23" t="str">
        <f>VLOOKUP(A23,Results!D:E,2,FALSE)</f>
        <v>Team</v>
      </c>
      <c r="D23">
        <f>VLOOKUP(A23,Results!D:I,6,FALSE)</f>
        <v>138</v>
      </c>
      <c r="E23" s="72">
        <f>D23/200</f>
        <v>0.69</v>
      </c>
      <c r="F23" s="74">
        <f>(1-E23)*100</f>
        <v>31.000000000000007</v>
      </c>
      <c r="G23">
        <f>VLOOKUP(A23,Results!D:M,10,FALSE)</f>
        <v>0</v>
      </c>
      <c r="H23" s="75">
        <f>F23+G23</f>
        <v>31.000000000000007</v>
      </c>
      <c r="I23">
        <v>5</v>
      </c>
      <c r="M23" s="75">
        <f>H23</f>
        <v>31.000000000000007</v>
      </c>
      <c r="N23">
        <v>5</v>
      </c>
    </row>
    <row r="24" spans="1:14" ht="15.75" thickBot="1" x14ac:dyDescent="0.3">
      <c r="A24" s="15">
        <v>99</v>
      </c>
      <c r="B24">
        <f>VLOOKUP(A24,Results!D:G,4,FALSE)</f>
        <v>2</v>
      </c>
      <c r="C24" t="str">
        <f>VLOOKUP(A24,Results!D:E,2,FALSE)</f>
        <v>Team</v>
      </c>
      <c r="D24">
        <f>VLOOKUP(A24,Results!D:I,6,FALSE)</f>
        <v>136</v>
      </c>
      <c r="E24" s="72">
        <f>D24/200</f>
        <v>0.68</v>
      </c>
      <c r="F24" s="74">
        <f>(1-E24)*100</f>
        <v>31.999999999999996</v>
      </c>
      <c r="G24">
        <f>VLOOKUP(A24,Results!D:M,10,FALSE)</f>
        <v>0</v>
      </c>
      <c r="H24" s="75">
        <f>F24+G24</f>
        <v>31.999999999999996</v>
      </c>
      <c r="I24">
        <v>6</v>
      </c>
      <c r="M24" s="75">
        <f>H24</f>
        <v>31.999999999999996</v>
      </c>
      <c r="N24">
        <v>6</v>
      </c>
    </row>
    <row r="25" spans="1:14" x14ac:dyDescent="0.25">
      <c r="A25" s="13">
        <v>107</v>
      </c>
      <c r="B25">
        <f>VLOOKUP(A25,Results!D:G,4,FALSE)</f>
        <v>2</v>
      </c>
      <c r="C25" t="str">
        <f>VLOOKUP(A25,Results!D:E,2,FALSE)</f>
        <v>Team</v>
      </c>
      <c r="D25">
        <f>VLOOKUP(A25,Results!D:I,6,FALSE)</f>
        <v>136</v>
      </c>
      <c r="E25" s="72">
        <f>D25/200</f>
        <v>0.68</v>
      </c>
      <c r="F25" s="74">
        <f>(1-E25)*100</f>
        <v>31.999999999999996</v>
      </c>
      <c r="G25">
        <f>VLOOKUP(A25,Results!D:M,10,FALSE)</f>
        <v>0</v>
      </c>
      <c r="H25" s="75">
        <f>F25+G25</f>
        <v>31.999999999999996</v>
      </c>
      <c r="I25">
        <v>6</v>
      </c>
      <c r="M25" s="75">
        <f>H25</f>
        <v>31.999999999999996</v>
      </c>
      <c r="N25">
        <v>6</v>
      </c>
    </row>
    <row r="26" spans="1:14" ht="15.75" thickBot="1" x14ac:dyDescent="0.3">
      <c r="A26" s="15">
        <v>79</v>
      </c>
      <c r="B26">
        <f>VLOOKUP(A26,Results!D:G,4,FALSE)</f>
        <v>2</v>
      </c>
      <c r="C26" t="str">
        <f>VLOOKUP(A26,Results!D:E,2,FALSE)</f>
        <v>Team</v>
      </c>
      <c r="D26">
        <f>VLOOKUP(A26,Results!D:I,6,FALSE)</f>
        <v>131</v>
      </c>
      <c r="E26" s="72">
        <f>D26/200</f>
        <v>0.65500000000000003</v>
      </c>
      <c r="F26" s="74">
        <f>(1-E26)*100</f>
        <v>34.5</v>
      </c>
      <c r="G26">
        <f>VLOOKUP(A26,Results!D:M,10,FALSE)</f>
        <v>0</v>
      </c>
      <c r="H26" s="75">
        <f>F26+G26</f>
        <v>34.5</v>
      </c>
      <c r="I26">
        <v>8</v>
      </c>
      <c r="M26" s="75">
        <f>H26</f>
        <v>34.5</v>
      </c>
      <c r="N26">
        <v>8</v>
      </c>
    </row>
    <row r="27" spans="1:14" x14ac:dyDescent="0.25">
      <c r="A27" s="39">
        <v>119</v>
      </c>
      <c r="B27">
        <f>VLOOKUP(A27,Results!D:G,4,FALSE)</f>
        <v>2</v>
      </c>
      <c r="C27" t="str">
        <f>VLOOKUP(A27,Results!D:E,2,FALSE)</f>
        <v>Team</v>
      </c>
      <c r="D27">
        <f>VLOOKUP(A27,Results!D:I,6,FALSE)</f>
        <v>130</v>
      </c>
      <c r="E27" s="72">
        <f>D27/200</f>
        <v>0.65</v>
      </c>
      <c r="F27" s="74">
        <f>(1-E27)*100</f>
        <v>35</v>
      </c>
      <c r="G27">
        <f>VLOOKUP(A27,Results!D:M,10,FALSE)</f>
        <v>0</v>
      </c>
      <c r="H27" s="75">
        <f>F27+G27</f>
        <v>35</v>
      </c>
      <c r="I27">
        <v>9</v>
      </c>
      <c r="M27" s="75">
        <f>H27</f>
        <v>35</v>
      </c>
      <c r="N27">
        <v>9</v>
      </c>
    </row>
    <row r="28" spans="1:14" ht="15.75" thickBot="1" x14ac:dyDescent="0.3">
      <c r="A28" s="43">
        <v>123</v>
      </c>
      <c r="B28">
        <f>VLOOKUP(A28,Results!D:G,4,FALSE)</f>
        <v>2</v>
      </c>
      <c r="C28" t="str">
        <f>VLOOKUP(A28,Results!D:E,2,FALSE)</f>
        <v>Team</v>
      </c>
      <c r="D28">
        <f>VLOOKUP(A28,Results!D:I,6,FALSE)</f>
        <v>134.5</v>
      </c>
      <c r="E28" s="72">
        <f>D28/200</f>
        <v>0.67249999999999999</v>
      </c>
      <c r="F28" s="74">
        <f>(1-E28)*100</f>
        <v>32.75</v>
      </c>
      <c r="G28">
        <f>VLOOKUP(A28,Results!D:M,10,FALSE)</f>
        <v>4</v>
      </c>
      <c r="H28" s="75">
        <f>F28+G28</f>
        <v>36.75</v>
      </c>
      <c r="I28">
        <v>10</v>
      </c>
      <c r="M28" s="75">
        <f>H28</f>
        <v>36.75</v>
      </c>
      <c r="N28">
        <v>10</v>
      </c>
    </row>
    <row r="29" spans="1:14" x14ac:dyDescent="0.25">
      <c r="A29" s="13">
        <v>83</v>
      </c>
      <c r="B29">
        <f>VLOOKUP(A29,Results!D:G,4,FALSE)</f>
        <v>2</v>
      </c>
      <c r="C29" t="str">
        <f>VLOOKUP(A29,Results!D:E,2,FALSE)</f>
        <v>Team</v>
      </c>
      <c r="D29">
        <f>VLOOKUP(A29,Results!D:I,6,FALSE)</f>
        <v>133.5</v>
      </c>
      <c r="E29" s="72">
        <f>D29/200</f>
        <v>0.66749999999999998</v>
      </c>
      <c r="F29" s="74">
        <f>(1-E29)*100</f>
        <v>33.25</v>
      </c>
      <c r="G29">
        <f>VLOOKUP(A29,Results!D:M,10,FALSE)</f>
        <v>4</v>
      </c>
      <c r="H29" s="75">
        <f>F29+G29</f>
        <v>37.25</v>
      </c>
      <c r="I29">
        <v>11</v>
      </c>
      <c r="M29" s="75">
        <f>H29</f>
        <v>37.25</v>
      </c>
      <c r="N29">
        <v>11</v>
      </c>
    </row>
    <row r="30" spans="1:14" ht="15.75" thickBot="1" x14ac:dyDescent="0.3">
      <c r="A30" s="15">
        <v>95</v>
      </c>
      <c r="B30">
        <f>VLOOKUP(A30,Results!D:G,4,FALSE)</f>
        <v>2</v>
      </c>
      <c r="C30" t="str">
        <f>VLOOKUP(A30,Results!D:E,2,FALSE)</f>
        <v>Team</v>
      </c>
      <c r="D30">
        <f>VLOOKUP(A30,Results!D:I,6,FALSE)</f>
        <v>133</v>
      </c>
      <c r="E30" s="72">
        <f>D30/200</f>
        <v>0.66500000000000004</v>
      </c>
      <c r="F30" s="74">
        <f>(1-E30)*100</f>
        <v>33.5</v>
      </c>
      <c r="G30">
        <f>VLOOKUP(A30,Results!D:M,10,FALSE)</f>
        <v>4</v>
      </c>
      <c r="H30" s="75">
        <f>F30+G30</f>
        <v>37.5</v>
      </c>
      <c r="I30">
        <v>12</v>
      </c>
      <c r="M30" s="75">
        <f>H30</f>
        <v>37.5</v>
      </c>
      <c r="N30">
        <v>12</v>
      </c>
    </row>
    <row r="31" spans="1:14" x14ac:dyDescent="0.25">
      <c r="A31" s="13">
        <v>63</v>
      </c>
      <c r="B31">
        <f>VLOOKUP(A31,Results!D:G,4,FALSE)</f>
        <v>2</v>
      </c>
      <c r="C31" t="str">
        <f>VLOOKUP(A31,Results!D:E,2,FALSE)</f>
        <v>Team</v>
      </c>
      <c r="D31">
        <f>VLOOKUP(A31,Results!D:I,6,FALSE)</f>
        <v>134.5</v>
      </c>
      <c r="E31" s="72">
        <f>D31/200</f>
        <v>0.67249999999999999</v>
      </c>
      <c r="F31" s="74">
        <f>(1-E31)*100</f>
        <v>32.75</v>
      </c>
      <c r="G31">
        <f>VLOOKUP(A31,Results!D:M,10,FALSE)</f>
        <v>6</v>
      </c>
      <c r="H31" s="75">
        <f>F31+G31</f>
        <v>38.75</v>
      </c>
      <c r="I31">
        <v>13</v>
      </c>
      <c r="M31" s="75">
        <f>H31</f>
        <v>38.75</v>
      </c>
      <c r="N31">
        <v>13</v>
      </c>
    </row>
    <row r="32" spans="1:14" ht="15.75" thickBot="1" x14ac:dyDescent="0.3">
      <c r="A32" s="15">
        <v>103</v>
      </c>
      <c r="B32">
        <f>VLOOKUP(A32,Results!D:G,4,FALSE)</f>
        <v>2</v>
      </c>
      <c r="C32" t="str">
        <f>VLOOKUP(A32,Results!D:E,2,FALSE)</f>
        <v>Team</v>
      </c>
      <c r="D32">
        <f>VLOOKUP(A32,Results!D:I,6,FALSE)</f>
        <v>141</v>
      </c>
      <c r="E32" s="72">
        <f>D32/200</f>
        <v>0.70499999999999996</v>
      </c>
      <c r="F32" s="74">
        <f>(1-E32)*100</f>
        <v>29.500000000000004</v>
      </c>
      <c r="G32">
        <f>VLOOKUP(A32,Results!D:M,10,FALSE)</f>
        <v>12</v>
      </c>
      <c r="H32" s="75">
        <f>F32+G32</f>
        <v>41.5</v>
      </c>
      <c r="I32">
        <v>14</v>
      </c>
      <c r="M32" s="75">
        <f>H32</f>
        <v>41.5</v>
      </c>
      <c r="N32">
        <v>14</v>
      </c>
    </row>
    <row r="33" spans="1:14" x14ac:dyDescent="0.25">
      <c r="A33" s="13">
        <v>111</v>
      </c>
      <c r="B33">
        <f>VLOOKUP(A33,Results!D:G,4,FALSE)</f>
        <v>2</v>
      </c>
      <c r="C33" t="str">
        <f>VLOOKUP(A33,Results!D:E,2,FALSE)</f>
        <v>Team</v>
      </c>
      <c r="D33">
        <f>VLOOKUP(A33,Results!D:I,6,FALSE)</f>
        <v>133</v>
      </c>
      <c r="E33" s="72">
        <f>D33/200</f>
        <v>0.66500000000000004</v>
      </c>
      <c r="F33" s="74">
        <f>(1-E33)*100</f>
        <v>33.5</v>
      </c>
      <c r="G33">
        <f>VLOOKUP(A33,Results!D:M,10,FALSE)</f>
        <v>8</v>
      </c>
      <c r="H33" s="75">
        <f>F33+G33</f>
        <v>41.5</v>
      </c>
      <c r="I33">
        <v>15</v>
      </c>
      <c r="M33" s="75">
        <f>H33</f>
        <v>41.5</v>
      </c>
      <c r="N33">
        <v>15</v>
      </c>
    </row>
    <row r="34" spans="1:14" x14ac:dyDescent="0.25">
      <c r="A34" s="15">
        <v>137</v>
      </c>
      <c r="B34">
        <f>VLOOKUP(A34,Results!D:G,4,FALSE)</f>
        <v>2</v>
      </c>
      <c r="C34" t="str">
        <f>VLOOKUP(A34,Results!D:E,2,FALSE)</f>
        <v>Team</v>
      </c>
      <c r="D34">
        <f>VLOOKUP(A34,Results!D:I,6,FALSE)</f>
        <v>131</v>
      </c>
      <c r="E34" s="72">
        <f>D34/200</f>
        <v>0.65500000000000003</v>
      </c>
      <c r="F34" s="74">
        <f>(1-E34)*100</f>
        <v>34.5</v>
      </c>
      <c r="G34">
        <f>VLOOKUP(A34,Results!D:M,10,FALSE)</f>
        <v>8</v>
      </c>
      <c r="H34" s="75">
        <f>F34+G34</f>
        <v>42.5</v>
      </c>
      <c r="I34">
        <v>16</v>
      </c>
      <c r="M34" s="75">
        <f>H34</f>
        <v>42.5</v>
      </c>
      <c r="N34">
        <v>16</v>
      </c>
    </row>
    <row r="35" spans="1:14" x14ac:dyDescent="0.25">
      <c r="A35" s="23">
        <v>127</v>
      </c>
      <c r="B35">
        <f>VLOOKUP(A35,Results!D:G,4,FALSE)</f>
        <v>2</v>
      </c>
      <c r="C35" t="str">
        <f>VLOOKUP(A35,Results!D:E,2,FALSE)</f>
        <v>Ind</v>
      </c>
      <c r="D35">
        <f>VLOOKUP(A35,Results!D:I,6,FALSE)</f>
        <v>131.5</v>
      </c>
      <c r="E35" s="72">
        <f>D35/200</f>
        <v>0.65749999999999997</v>
      </c>
      <c r="F35" s="74">
        <f>(1-E35)*100</f>
        <v>34.25</v>
      </c>
      <c r="G35">
        <f>VLOOKUP(A35,Results!D:M,10,FALSE)</f>
        <v>21</v>
      </c>
      <c r="H35" s="75">
        <f>F35+G35</f>
        <v>55.25</v>
      </c>
      <c r="I35">
        <v>17</v>
      </c>
      <c r="M35" s="75">
        <f>H35</f>
        <v>55.25</v>
      </c>
    </row>
    <row r="37" spans="1:14" x14ac:dyDescent="0.25">
      <c r="E37" t="s">
        <v>193</v>
      </c>
    </row>
    <row r="38" spans="1:14" x14ac:dyDescent="0.25">
      <c r="F38" t="s">
        <v>195</v>
      </c>
      <c r="G38" s="74">
        <f>(SUM(D2:D17)-D17-D2)/14</f>
        <v>123.35714285714286</v>
      </c>
    </row>
    <row r="39" spans="1:14" x14ac:dyDescent="0.25">
      <c r="F39" t="s">
        <v>194</v>
      </c>
      <c r="G39" s="74">
        <f>(SUM(D19:D35)-D19-D27)/15</f>
        <v>135.36666666666667</v>
      </c>
    </row>
    <row r="40" spans="1:14" x14ac:dyDescent="0.25">
      <c r="F40" t="s">
        <v>196</v>
      </c>
      <c r="G40" s="75">
        <f>G39-G38</f>
        <v>12.009523809523813</v>
      </c>
    </row>
  </sheetData>
  <sortState ref="A19:N35">
    <sortCondition ref="H19:H3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8CB85-DA81-4BEC-823C-DC6491039270}">
  <dimension ref="A1:E34"/>
  <sheetViews>
    <sheetView workbookViewId="0">
      <selection activeCell="C9" sqref="C9:C34"/>
    </sheetView>
  </sheetViews>
  <sheetFormatPr defaultRowHeight="15" x14ac:dyDescent="0.25"/>
  <sheetData>
    <row r="1" spans="1:5" ht="15.75" thickBot="1" x14ac:dyDescent="0.3">
      <c r="A1" s="78" t="s">
        <v>4</v>
      </c>
      <c r="B1" t="s">
        <v>199</v>
      </c>
      <c r="C1" t="s">
        <v>200</v>
      </c>
      <c r="E1" t="s">
        <v>207</v>
      </c>
    </row>
    <row r="2" spans="1:5" x14ac:dyDescent="0.25">
      <c r="A2" s="20">
        <v>102</v>
      </c>
      <c r="B2" s="74">
        <f>VLOOKUP(A2,'75cm'!A:M,13,FALSE)</f>
        <v>0</v>
      </c>
    </row>
    <row r="3" spans="1:5" ht="15.75" thickBot="1" x14ac:dyDescent="0.3">
      <c r="A3" s="15">
        <v>58</v>
      </c>
      <c r="B3" s="74">
        <f>VLOOKUP(A3,'75cm'!A:M,13,FALSE)</f>
        <v>14.995238095238095</v>
      </c>
      <c r="C3">
        <v>1</v>
      </c>
    </row>
    <row r="4" spans="1:5" x14ac:dyDescent="0.25">
      <c r="A4" s="13">
        <v>59</v>
      </c>
      <c r="B4" s="74">
        <f>VLOOKUP(A4,'75cm'!A:M,13,FALSE)</f>
        <v>27</v>
      </c>
      <c r="C4">
        <v>2</v>
      </c>
    </row>
    <row r="5" spans="1:5" ht="15.75" thickBot="1" x14ac:dyDescent="0.3">
      <c r="A5" s="15">
        <v>106</v>
      </c>
      <c r="B5" s="74">
        <f>VLOOKUP(A5,'75cm'!A:M,13,FALSE)</f>
        <v>28.495238095238097</v>
      </c>
      <c r="C5">
        <v>3</v>
      </c>
    </row>
    <row r="6" spans="1:5" x14ac:dyDescent="0.25">
      <c r="A6" s="13">
        <v>98</v>
      </c>
      <c r="B6" s="74">
        <f>VLOOKUP(A6,'75cm'!A:M,13,FALSE)</f>
        <v>28.995238095238097</v>
      </c>
      <c r="C6">
        <v>4</v>
      </c>
    </row>
    <row r="7" spans="1:5" ht="15.75" thickBot="1" x14ac:dyDescent="0.3">
      <c r="A7" s="15">
        <v>78</v>
      </c>
      <c r="B7" s="74">
        <f>VLOOKUP(A7,'75cm'!A:M,13,FALSE)</f>
        <v>29.495238095238097</v>
      </c>
      <c r="C7">
        <v>5</v>
      </c>
    </row>
    <row r="8" spans="1:5" x14ac:dyDescent="0.25">
      <c r="A8" s="13">
        <v>75</v>
      </c>
      <c r="B8" s="74">
        <f>VLOOKUP(A8,'75cm'!A:M,13,FALSE)</f>
        <v>30.25</v>
      </c>
      <c r="C8">
        <v>6</v>
      </c>
    </row>
    <row r="9" spans="1:5" ht="15.75" thickBot="1" x14ac:dyDescent="0.3">
      <c r="A9" s="15">
        <v>51</v>
      </c>
      <c r="B9" s="74">
        <f>VLOOKUP(A9,'75cm'!A:M,13,FALSE)</f>
        <v>30.500000000000004</v>
      </c>
    </row>
    <row r="10" spans="1:5" x14ac:dyDescent="0.25">
      <c r="A10" s="13">
        <v>71</v>
      </c>
      <c r="B10" s="74">
        <f>VLOOKUP(A10,'75cm'!A:M,13,FALSE)</f>
        <v>30.500000000000004</v>
      </c>
    </row>
    <row r="11" spans="1:5" ht="15.75" thickBot="1" x14ac:dyDescent="0.3">
      <c r="A11" s="15">
        <v>110</v>
      </c>
      <c r="B11" s="74">
        <f>VLOOKUP(A11,'75cm'!A:M,13,FALSE)</f>
        <v>30.995238095238097</v>
      </c>
    </row>
    <row r="12" spans="1:5" x14ac:dyDescent="0.25">
      <c r="A12" s="13">
        <v>55</v>
      </c>
      <c r="B12" s="74">
        <f>VLOOKUP(A12,'75cm'!A:M,13,FALSE)</f>
        <v>31.000000000000007</v>
      </c>
    </row>
    <row r="13" spans="1:5" ht="15.75" thickBot="1" x14ac:dyDescent="0.3">
      <c r="A13" s="15">
        <v>94</v>
      </c>
      <c r="B13" s="74">
        <f>VLOOKUP(A13,'75cm'!A:M,13,FALSE)</f>
        <v>31.995238095238093</v>
      </c>
    </row>
    <row r="14" spans="1:5" x14ac:dyDescent="0.25">
      <c r="A14" s="13">
        <v>99</v>
      </c>
      <c r="B14" s="74">
        <f>VLOOKUP(A14,'75cm'!A:M,13,FALSE)</f>
        <v>31.999999999999996</v>
      </c>
    </row>
    <row r="15" spans="1:5" ht="15.75" thickBot="1" x14ac:dyDescent="0.3">
      <c r="A15" s="15">
        <v>107</v>
      </c>
      <c r="B15" s="74">
        <f>VLOOKUP(A15,'75cm'!A:M,13,FALSE)</f>
        <v>31.999999999999996</v>
      </c>
    </row>
    <row r="16" spans="1:5" x14ac:dyDescent="0.25">
      <c r="A16" s="13">
        <v>62</v>
      </c>
      <c r="B16" s="74">
        <f>VLOOKUP(A16,'75cm'!A:M,13,FALSE)</f>
        <v>32.995238095238093</v>
      </c>
    </row>
    <row r="17" spans="1:2" ht="15.75" thickBot="1" x14ac:dyDescent="0.3">
      <c r="A17" s="15">
        <v>74</v>
      </c>
      <c r="B17" s="74">
        <f>VLOOKUP(A17,'75cm'!A:M,13,FALSE)</f>
        <v>33.995238095238093</v>
      </c>
    </row>
    <row r="18" spans="1:2" x14ac:dyDescent="0.25">
      <c r="A18" s="13">
        <v>79</v>
      </c>
      <c r="B18" s="74">
        <f>VLOOKUP(A18,'75cm'!A:M,13,FALSE)</f>
        <v>34.5</v>
      </c>
    </row>
    <row r="19" spans="1:2" ht="15.75" thickBot="1" x14ac:dyDescent="0.3">
      <c r="A19" s="43">
        <v>119</v>
      </c>
      <c r="B19" s="74">
        <f>VLOOKUP(A19,'75cm'!A:M,13,FALSE)</f>
        <v>35</v>
      </c>
    </row>
    <row r="20" spans="1:2" x14ac:dyDescent="0.25">
      <c r="A20" s="39">
        <v>123</v>
      </c>
      <c r="B20" s="74">
        <f>VLOOKUP(A20,'75cm'!A:M,13,FALSE)</f>
        <v>36.75</v>
      </c>
    </row>
    <row r="21" spans="1:2" ht="15.75" thickBot="1" x14ac:dyDescent="0.3">
      <c r="A21" s="15">
        <v>83</v>
      </c>
      <c r="B21" s="74">
        <f>VLOOKUP(A21,'75cm'!A:M,13,FALSE)</f>
        <v>37.25</v>
      </c>
    </row>
    <row r="22" spans="1:2" x14ac:dyDescent="0.25">
      <c r="A22" s="13">
        <v>70</v>
      </c>
      <c r="B22" s="74">
        <f>VLOOKUP(A22,'75cm'!A:M,13,FALSE)</f>
        <v>37.495238095238093</v>
      </c>
    </row>
    <row r="23" spans="1:2" ht="15.75" thickBot="1" x14ac:dyDescent="0.3">
      <c r="A23" s="15">
        <v>95</v>
      </c>
      <c r="B23" s="74">
        <f>VLOOKUP(A23,'75cm'!A:M,13,FALSE)</f>
        <v>37.5</v>
      </c>
    </row>
    <row r="24" spans="1:2" x14ac:dyDescent="0.25">
      <c r="A24" s="13">
        <v>63</v>
      </c>
      <c r="B24" s="74">
        <f>VLOOKUP(A24,'75cm'!A:M,13,FALSE)</f>
        <v>38.75</v>
      </c>
    </row>
    <row r="25" spans="1:2" ht="15.75" thickBot="1" x14ac:dyDescent="0.3">
      <c r="A25" s="15">
        <v>103</v>
      </c>
      <c r="B25" s="74">
        <f>VLOOKUP(A25,'75cm'!A:M,13,FALSE)</f>
        <v>41.5</v>
      </c>
    </row>
    <row r="26" spans="1:2" x14ac:dyDescent="0.25">
      <c r="A26" s="13">
        <v>111</v>
      </c>
      <c r="B26" s="74">
        <f>VLOOKUP(A26,'75cm'!A:M,13,FALSE)</f>
        <v>41.5</v>
      </c>
    </row>
    <row r="27" spans="1:2" ht="15.75" thickBot="1" x14ac:dyDescent="0.3">
      <c r="A27" s="15">
        <v>137</v>
      </c>
      <c r="B27" s="74">
        <f>VLOOKUP(A27,'75cm'!A:M,13,FALSE)</f>
        <v>42.5</v>
      </c>
    </row>
    <row r="28" spans="1:2" x14ac:dyDescent="0.25">
      <c r="A28" s="39">
        <v>118</v>
      </c>
      <c r="B28" s="74">
        <f>VLOOKUP(A28,'75cm'!A:M,13,FALSE)</f>
        <v>43.495238095238086</v>
      </c>
    </row>
    <row r="29" spans="1:2" ht="15.75" thickBot="1" x14ac:dyDescent="0.3">
      <c r="A29" s="15">
        <v>82</v>
      </c>
      <c r="B29" s="74">
        <f>VLOOKUP(A29,'75cm'!A:M,13,FALSE)</f>
        <v>45.495238095238093</v>
      </c>
    </row>
    <row r="30" spans="1:2" x14ac:dyDescent="0.25">
      <c r="A30" s="39">
        <v>122</v>
      </c>
      <c r="B30" s="74">
        <f>VLOOKUP(A30,'75cm'!A:M,13,FALSE)</f>
        <v>45.995238095238086</v>
      </c>
    </row>
    <row r="31" spans="1:2" ht="15.75" thickBot="1" x14ac:dyDescent="0.3">
      <c r="A31" s="15">
        <v>136</v>
      </c>
      <c r="B31" s="74">
        <f>VLOOKUP(A31,'75cm'!A:M,13,FALSE)</f>
        <v>46.495238095238093</v>
      </c>
    </row>
    <row r="32" spans="1:2" x14ac:dyDescent="0.25">
      <c r="A32" s="13">
        <v>50</v>
      </c>
      <c r="B32" s="74">
        <f>VLOOKUP(A32,'75cm'!A:M,13,FALSE)</f>
        <v>46.495238095238093</v>
      </c>
    </row>
    <row r="33" spans="1:2" x14ac:dyDescent="0.25">
      <c r="A33" s="15">
        <v>127</v>
      </c>
      <c r="B33" s="74">
        <f>VLOOKUP(A33,'75cm'!A:M,13,FALSE)</f>
        <v>55.25</v>
      </c>
    </row>
    <row r="34" spans="1:2" x14ac:dyDescent="0.25">
      <c r="A34" s="23">
        <v>54</v>
      </c>
      <c r="B34" s="74">
        <f>VLOOKUP(A34,'75cm'!A:M,13,FALSE)</f>
        <v>75.995238095238079</v>
      </c>
    </row>
  </sheetData>
  <sortState ref="A2:C34">
    <sortCondition ref="B2:B3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Results</vt:lpstr>
      <vt:lpstr>85cm</vt:lpstr>
      <vt:lpstr>85cm overall</vt:lpstr>
      <vt:lpstr>75cm</vt:lpstr>
      <vt:lpstr>75cm overall</vt:lpstr>
      <vt:lpstr>Results!Print_Area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AJBNo1</dc:creator>
  <cp:lastModifiedBy>user</cp:lastModifiedBy>
  <dcterms:created xsi:type="dcterms:W3CDTF">2019-01-07T10:46:45Z</dcterms:created>
  <dcterms:modified xsi:type="dcterms:W3CDTF">2019-01-11T13:40:57Z</dcterms:modified>
</cp:coreProperties>
</file>